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ESlate\Documents\Research\Buckthorn paper with Pam\10-7 submitted documents\Final revisions\"/>
    </mc:Choice>
  </mc:AlternateContent>
  <xr:revisionPtr revIDLastSave="0" documentId="13_ncr:1_{A98B58FA-CC0C-460B-B7D0-B8339835A7B4}" xr6:coauthVersionLast="36" xr6:coauthVersionMax="45" xr10:uidLastSave="{00000000-0000-0000-0000-000000000000}"/>
  <bookViews>
    <workbookView xWindow="0" yWindow="0" windowWidth="6160" windowHeight="2090" xr2:uid="{747EE491-5DDD-4960-B87C-7C78D7C226E7}"/>
  </bookViews>
  <sheets>
    <sheet name="Soil nutrients, pH, %SOM" sheetId="1" r:id="rId1"/>
    <sheet name="Leaf litter mass, % SOM" sheetId="2" r:id="rId2"/>
    <sheet name="Leaf litter diversity" sheetId="4" r:id="rId3"/>
    <sheet name="Invertebrate diversity" sheetId="5" r:id="rId4"/>
    <sheet name="Microbial diversity" sheetId="6" r:id="rId5"/>
    <sheet name="Herbaceous stem density" sheetId="3" r:id="rId6"/>
    <sheet name="Soil temperature" sheetId="8"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3" l="1"/>
  <c r="C5" i="3"/>
  <c r="J40" i="6" l="1"/>
  <c r="J41" i="6" s="1"/>
  <c r="F40" i="6"/>
  <c r="F41" i="6" s="1"/>
  <c r="I38" i="6" l="1"/>
  <c r="I39" i="6" s="1"/>
  <c r="H38" i="6"/>
  <c r="H39" i="6" s="1"/>
  <c r="G38" i="6"/>
  <c r="G39" i="6" s="1"/>
  <c r="E38" i="6"/>
  <c r="E39" i="6" s="1"/>
  <c r="D38" i="6"/>
  <c r="D39" i="6" s="1"/>
  <c r="C38" i="6"/>
  <c r="C39" i="6" s="1"/>
  <c r="C46" i="6" l="1"/>
  <c r="C45" i="6"/>
  <c r="B46" i="6"/>
  <c r="B45" i="6"/>
  <c r="F41" i="5"/>
  <c r="F40" i="5"/>
  <c r="F42" i="5" s="1"/>
  <c r="F25" i="5"/>
  <c r="F24" i="5"/>
  <c r="F26" i="5" s="1"/>
  <c r="F40" i="4"/>
  <c r="F39" i="4"/>
  <c r="F41" i="4" s="1"/>
  <c r="F25" i="4" l="1"/>
  <c r="F24" i="4"/>
  <c r="F23" i="4"/>
  <c r="C39" i="5" l="1"/>
  <c r="C23" i="5" l="1"/>
  <c r="D22" i="5" s="1"/>
  <c r="D21" i="5" l="1"/>
  <c r="D17" i="5"/>
  <c r="D18" i="5"/>
  <c r="D19" i="5"/>
  <c r="D20" i="5"/>
  <c r="E5" i="8"/>
  <c r="E6" i="8"/>
  <c r="D23" i="5" l="1"/>
  <c r="F6" i="8"/>
  <c r="F5" i="8"/>
  <c r="D13" i="4" l="1"/>
  <c r="C14" i="4"/>
  <c r="E14" i="4" s="1"/>
  <c r="B14" i="4"/>
  <c r="D14" i="4" s="1"/>
  <c r="E13" i="4"/>
  <c r="D32" i="5" l="1"/>
  <c r="C22" i="4"/>
  <c r="D21" i="4" s="1"/>
  <c r="C38" i="4"/>
  <c r="E12" i="4"/>
  <c r="D12" i="4"/>
  <c r="E11" i="4"/>
  <c r="D11" i="4"/>
  <c r="E10" i="4"/>
  <c r="D10" i="4"/>
  <c r="E9" i="4"/>
  <c r="D9" i="4"/>
  <c r="E8" i="4"/>
  <c r="D8" i="4"/>
  <c r="E7" i="4"/>
  <c r="D7" i="4"/>
  <c r="E6" i="4"/>
  <c r="D6" i="4"/>
  <c r="E5" i="4"/>
  <c r="D5" i="4"/>
  <c r="G6" i="3"/>
  <c r="F6" i="3"/>
  <c r="G5" i="3"/>
  <c r="F5" i="3"/>
  <c r="D33" i="4" l="1"/>
  <c r="D18" i="4"/>
  <c r="E18" i="4" s="1"/>
  <c r="D19" i="4"/>
  <c r="E19" i="4" s="1"/>
  <c r="F19" i="4" s="1"/>
  <c r="D20" i="4"/>
  <c r="E20" i="4" s="1"/>
  <c r="F20" i="4" s="1"/>
  <c r="E21" i="5"/>
  <c r="F21" i="5" s="1"/>
  <c r="E17" i="5"/>
  <c r="F17" i="5" s="1"/>
  <c r="E20" i="5"/>
  <c r="E18" i="5"/>
  <c r="F18" i="5" s="1"/>
  <c r="E22" i="5"/>
  <c r="E32" i="5"/>
  <c r="F32" i="5" s="1"/>
  <c r="D37" i="5"/>
  <c r="D36" i="5"/>
  <c r="E36" i="5" s="1"/>
  <c r="F36" i="5" s="1"/>
  <c r="D34" i="5"/>
  <c r="E34" i="5" s="1"/>
  <c r="F34" i="5" s="1"/>
  <c r="D33" i="5"/>
  <c r="D38" i="5"/>
  <c r="D30" i="5"/>
  <c r="D31" i="5"/>
  <c r="D35" i="5"/>
  <c r="E21" i="4"/>
  <c r="F21" i="4" s="1"/>
  <c r="D30" i="4"/>
  <c r="E30" i="4" s="1"/>
  <c r="F30" i="4" s="1"/>
  <c r="D34" i="4"/>
  <c r="E34" i="4" s="1"/>
  <c r="F34" i="4" s="1"/>
  <c r="D35" i="4"/>
  <c r="E35" i="4" s="1"/>
  <c r="F35" i="4" s="1"/>
  <c r="E33" i="4"/>
  <c r="F33" i="4" s="1"/>
  <c r="D37" i="4"/>
  <c r="D36" i="4"/>
  <c r="D31" i="4"/>
  <c r="D29" i="4"/>
  <c r="D32" i="4"/>
  <c r="N38" i="6"/>
  <c r="M38" i="6"/>
  <c r="L38" i="6"/>
  <c r="K38" i="6"/>
  <c r="N39" i="6" s="1"/>
  <c r="D39" i="5" l="1"/>
  <c r="E19" i="5"/>
  <c r="F19" i="5" s="1"/>
  <c r="F22" i="5"/>
  <c r="F20" i="5"/>
  <c r="E37" i="5"/>
  <c r="F37" i="5" s="1"/>
  <c r="E33" i="5"/>
  <c r="F33" i="5" s="1"/>
  <c r="E35" i="5"/>
  <c r="F35" i="5" s="1"/>
  <c r="E31" i="5"/>
  <c r="F31" i="5" s="1"/>
  <c r="E30" i="5"/>
  <c r="F30" i="5" s="1"/>
  <c r="E38" i="5"/>
  <c r="F38" i="5" s="1"/>
  <c r="F18" i="4"/>
  <c r="F22" i="4" s="1"/>
  <c r="D22" i="4"/>
  <c r="E29" i="4"/>
  <c r="F29" i="4" s="1"/>
  <c r="D38" i="4"/>
  <c r="E37" i="4"/>
  <c r="F37" i="4" s="1"/>
  <c r="E31" i="4"/>
  <c r="F31" i="4" s="1"/>
  <c r="E36" i="4"/>
  <c r="F36" i="4" s="1"/>
  <c r="E32" i="4"/>
  <c r="F32" i="4" s="1"/>
  <c r="F39" i="5" l="1"/>
  <c r="F23" i="5"/>
  <c r="F38" i="4"/>
  <c r="C4" i="3"/>
  <c r="C9" i="3" l="1"/>
  <c r="C8" i="3"/>
  <c r="C6" i="3"/>
  <c r="O6" i="1" l="1"/>
  <c r="O8" i="1"/>
  <c r="N8" i="1"/>
  <c r="N6" i="1"/>
  <c r="O7" i="1"/>
  <c r="N7" i="1"/>
  <c r="O5" i="1"/>
  <c r="N5" i="1"/>
  <c r="K10" i="1" l="1"/>
  <c r="K8" i="1"/>
  <c r="K6" i="1"/>
  <c r="J10" i="1"/>
  <c r="J8" i="1"/>
  <c r="J6" i="1"/>
  <c r="K9" i="1"/>
  <c r="J9" i="1"/>
  <c r="K7" i="1"/>
  <c r="J7" i="1"/>
  <c r="K5" i="1"/>
  <c r="J5" i="1"/>
  <c r="K6" i="2"/>
  <c r="J6" i="2"/>
  <c r="G6" i="2"/>
  <c r="F6" i="2"/>
  <c r="K5" i="2"/>
  <c r="J5" i="2"/>
  <c r="G5" i="2"/>
  <c r="F5" i="2"/>
</calcChain>
</file>

<file path=xl/sharedStrings.xml><?xml version="1.0" encoding="utf-8"?>
<sst xmlns="http://schemas.openxmlformats.org/spreadsheetml/2006/main" count="574" uniqueCount="136">
  <si>
    <t>Buckthorn density</t>
  </si>
  <si>
    <t>High</t>
  </si>
  <si>
    <t>Low</t>
  </si>
  <si>
    <t>pH</t>
  </si>
  <si>
    <t>% Soil Organic Matter (SOM)</t>
  </si>
  <si>
    <r>
      <t>NO</t>
    </r>
    <r>
      <rPr>
        <b/>
        <vertAlign val="subscript"/>
        <sz val="11"/>
        <color theme="1"/>
        <rFont val="Calibri"/>
        <family val="2"/>
        <scheme val="minor"/>
      </rPr>
      <t>3</t>
    </r>
    <r>
      <rPr>
        <b/>
        <sz val="11"/>
        <color theme="1"/>
        <rFont val="Calibri"/>
        <family val="2"/>
        <scheme val="minor"/>
      </rPr>
      <t xml:space="preserve"> (mg/g)</t>
    </r>
  </si>
  <si>
    <r>
      <t>NH</t>
    </r>
    <r>
      <rPr>
        <b/>
        <vertAlign val="subscript"/>
        <sz val="11"/>
        <color theme="1"/>
        <rFont val="Calibri"/>
        <family val="2"/>
        <scheme val="minor"/>
      </rPr>
      <t>4</t>
    </r>
    <r>
      <rPr>
        <b/>
        <sz val="11"/>
        <color theme="1"/>
        <rFont val="Calibri"/>
        <family val="2"/>
        <scheme val="minor"/>
      </rPr>
      <t xml:space="preserve"> (mg/g)</t>
    </r>
  </si>
  <si>
    <r>
      <t>PO</t>
    </r>
    <r>
      <rPr>
        <b/>
        <vertAlign val="subscript"/>
        <sz val="11"/>
        <color theme="1"/>
        <rFont val="Calibri"/>
        <family val="2"/>
        <scheme val="minor"/>
      </rPr>
      <t>4</t>
    </r>
    <r>
      <rPr>
        <b/>
        <sz val="11"/>
        <color theme="1"/>
        <rFont val="Calibri"/>
        <family val="2"/>
        <scheme val="minor"/>
      </rPr>
      <t xml:space="preserve"> (mg/g)</t>
    </r>
  </si>
  <si>
    <r>
      <t>Leaf litter dry mass (g/m</t>
    </r>
    <r>
      <rPr>
        <b/>
        <vertAlign val="superscript"/>
        <sz val="11"/>
        <color theme="1"/>
        <rFont val="Calibri"/>
        <family val="2"/>
        <scheme val="minor"/>
      </rPr>
      <t>2</t>
    </r>
    <r>
      <rPr>
        <b/>
        <sz val="11"/>
        <color theme="1"/>
        <rFont val="Calibri"/>
        <family val="2"/>
        <scheme val="minor"/>
      </rPr>
      <t>)</t>
    </r>
  </si>
  <si>
    <r>
      <t>Leaf litter (g/m</t>
    </r>
    <r>
      <rPr>
        <b/>
        <vertAlign val="superscript"/>
        <sz val="11"/>
        <color theme="1"/>
        <rFont val="Calibri"/>
        <family val="2"/>
        <scheme val="minor"/>
      </rPr>
      <t>2</t>
    </r>
    <r>
      <rPr>
        <b/>
        <sz val="11"/>
        <color theme="1"/>
        <rFont val="Calibri"/>
        <family val="2"/>
        <scheme val="minor"/>
      </rPr>
      <t>)</t>
    </r>
  </si>
  <si>
    <t>Mean</t>
  </si>
  <si>
    <t>% SOM</t>
  </si>
  <si>
    <t>Buckthorn density:</t>
  </si>
  <si>
    <t>Standard error</t>
  </si>
  <si>
    <r>
      <t>mean NO</t>
    </r>
    <r>
      <rPr>
        <b/>
        <vertAlign val="subscript"/>
        <sz val="11"/>
        <color theme="1"/>
        <rFont val="Calibri"/>
        <family val="2"/>
        <scheme val="minor"/>
      </rPr>
      <t>3</t>
    </r>
  </si>
  <si>
    <r>
      <t>mean NH</t>
    </r>
    <r>
      <rPr>
        <b/>
        <vertAlign val="subscript"/>
        <sz val="11"/>
        <color theme="1"/>
        <rFont val="Calibri"/>
        <family val="2"/>
        <scheme val="minor"/>
      </rPr>
      <t>4</t>
    </r>
  </si>
  <si>
    <r>
      <t>mean PO</t>
    </r>
    <r>
      <rPr>
        <b/>
        <vertAlign val="subscript"/>
        <sz val="11"/>
        <color theme="1"/>
        <rFont val="Calibri"/>
        <family val="2"/>
        <scheme val="minor"/>
      </rPr>
      <t>4</t>
    </r>
  </si>
  <si>
    <r>
      <t>st. err. NO</t>
    </r>
    <r>
      <rPr>
        <b/>
        <vertAlign val="subscript"/>
        <sz val="11"/>
        <color theme="1"/>
        <rFont val="Calibri"/>
        <family val="2"/>
        <scheme val="minor"/>
      </rPr>
      <t>3</t>
    </r>
  </si>
  <si>
    <r>
      <t>st. err. NH</t>
    </r>
    <r>
      <rPr>
        <b/>
        <vertAlign val="subscript"/>
        <sz val="11"/>
        <color theme="1"/>
        <rFont val="Calibri"/>
        <family val="2"/>
        <scheme val="minor"/>
      </rPr>
      <t>4</t>
    </r>
  </si>
  <si>
    <r>
      <t>st. err. PO</t>
    </r>
    <r>
      <rPr>
        <b/>
        <vertAlign val="subscript"/>
        <sz val="11"/>
        <color theme="1"/>
        <rFont val="Calibri"/>
        <family val="2"/>
        <scheme val="minor"/>
      </rPr>
      <t>4</t>
    </r>
  </si>
  <si>
    <t>mean pH</t>
  </si>
  <si>
    <t>mean % SOM</t>
  </si>
  <si>
    <t>st. err. pH</t>
  </si>
  <si>
    <t>st. err. % SOM</t>
  </si>
  <si>
    <r>
      <rPr>
        <b/>
        <i/>
        <sz val="11"/>
        <color theme="1"/>
        <rFont val="Calibri"/>
        <family val="2"/>
        <scheme val="minor"/>
      </rPr>
      <t xml:space="preserve">Nutrients </t>
    </r>
    <r>
      <rPr>
        <i/>
        <sz val="11"/>
        <color theme="1"/>
        <rFont val="Calibri"/>
        <family val="2"/>
        <scheme val="minor"/>
      </rPr>
      <t>(NO</t>
    </r>
    <r>
      <rPr>
        <i/>
        <vertAlign val="subscript"/>
        <sz val="11"/>
        <color theme="1"/>
        <rFont val="Calibri"/>
        <family val="2"/>
        <scheme val="minor"/>
      </rPr>
      <t>3</t>
    </r>
    <r>
      <rPr>
        <i/>
        <sz val="11"/>
        <color theme="1"/>
        <rFont val="Calibri"/>
        <family val="2"/>
        <scheme val="minor"/>
      </rPr>
      <t>, NH</t>
    </r>
    <r>
      <rPr>
        <i/>
        <vertAlign val="subscript"/>
        <sz val="11"/>
        <color theme="1"/>
        <rFont val="Calibri"/>
        <family val="2"/>
        <scheme val="minor"/>
      </rPr>
      <t>4</t>
    </r>
    <r>
      <rPr>
        <i/>
        <sz val="11"/>
        <color theme="1"/>
        <rFont val="Calibri"/>
        <family val="2"/>
        <scheme val="minor"/>
      </rPr>
      <t>, and PO</t>
    </r>
    <r>
      <rPr>
        <i/>
        <vertAlign val="subscript"/>
        <sz val="11"/>
        <color theme="1"/>
        <rFont val="Calibri"/>
        <family val="2"/>
        <scheme val="minor"/>
      </rPr>
      <t>4</t>
    </r>
    <r>
      <rPr>
        <i/>
        <sz val="11"/>
        <color theme="1"/>
        <rFont val="Calibri"/>
        <family val="2"/>
        <scheme val="minor"/>
      </rPr>
      <t xml:space="preserve">), </t>
    </r>
    <r>
      <rPr>
        <b/>
        <i/>
        <sz val="11"/>
        <color theme="1"/>
        <rFont val="Calibri"/>
        <family val="2"/>
        <scheme val="minor"/>
      </rPr>
      <t>pH</t>
    </r>
    <r>
      <rPr>
        <i/>
        <sz val="11"/>
        <color theme="1"/>
        <rFont val="Calibri"/>
        <family val="2"/>
        <scheme val="minor"/>
      </rPr>
      <t xml:space="preserve">, and </t>
    </r>
    <r>
      <rPr>
        <b/>
        <i/>
        <sz val="11"/>
        <color theme="1"/>
        <rFont val="Calibri"/>
        <family val="2"/>
        <scheme val="minor"/>
      </rPr>
      <t xml:space="preserve">% organic matter </t>
    </r>
    <r>
      <rPr>
        <i/>
        <sz val="11"/>
        <color theme="1"/>
        <rFont val="Calibri"/>
        <family val="2"/>
        <scheme val="minor"/>
      </rPr>
      <t>measured in soil from North Park Village Nature Center in Chicago, Illinois, at a site with abundant buckthorn and a site from which buckthorn had largely been removed. Data were collected during the Spring 2016 semester by General Ecology students at Northeastern Illinois University.</t>
    </r>
  </si>
  <si>
    <r>
      <rPr>
        <b/>
        <i/>
        <sz val="11"/>
        <color theme="1"/>
        <rFont val="Calibri"/>
        <family val="2"/>
        <scheme val="minor"/>
      </rPr>
      <t xml:space="preserve">Leaf litter mass </t>
    </r>
    <r>
      <rPr>
        <i/>
        <sz val="11"/>
        <color theme="1"/>
        <rFont val="Calibri"/>
        <family val="2"/>
        <scheme val="minor"/>
      </rPr>
      <t xml:space="preserve">and </t>
    </r>
    <r>
      <rPr>
        <b/>
        <i/>
        <sz val="11"/>
        <color theme="1"/>
        <rFont val="Calibri"/>
        <family val="2"/>
        <scheme val="minor"/>
      </rPr>
      <t xml:space="preserve">% soil organic matter </t>
    </r>
    <r>
      <rPr>
        <i/>
        <sz val="11"/>
        <color theme="1"/>
        <rFont val="Calibri"/>
        <family val="2"/>
        <scheme val="minor"/>
      </rPr>
      <t>from North Park Village Nature Center in Chicago, Illinois, at a site with abundant buckthorn and a site from which buckthorn had largely been removed. Data were collected during the Fall 2015 semester by General Ecology students at Northeastern Illinois University.</t>
    </r>
  </si>
  <si>
    <t>NO3 (mg/g)</t>
  </si>
  <si>
    <r>
      <t># herbaceous stems/m</t>
    </r>
    <r>
      <rPr>
        <b/>
        <vertAlign val="superscript"/>
        <sz val="11"/>
        <color theme="1"/>
        <rFont val="Calibri"/>
        <family val="2"/>
        <scheme val="minor"/>
      </rPr>
      <t>2</t>
    </r>
  </si>
  <si>
    <t>Unidentified species B</t>
  </si>
  <si>
    <t>Unidentified species A</t>
  </si>
  <si>
    <r>
      <t>White Oak (</t>
    </r>
    <r>
      <rPr>
        <i/>
        <sz val="11"/>
        <color theme="1"/>
        <rFont val="Calibri"/>
        <family val="2"/>
        <scheme val="minor"/>
      </rPr>
      <t>Quercus alba</t>
    </r>
    <r>
      <rPr>
        <sz val="11"/>
        <color theme="1"/>
        <rFont val="Calibri"/>
        <family val="2"/>
        <scheme val="minor"/>
      </rPr>
      <t>)</t>
    </r>
  </si>
  <si>
    <r>
      <t>Pin Oak (</t>
    </r>
    <r>
      <rPr>
        <i/>
        <sz val="11"/>
        <color theme="1"/>
        <rFont val="Calibri"/>
        <family val="2"/>
        <scheme val="minor"/>
      </rPr>
      <t>Quercus palustris</t>
    </r>
    <r>
      <rPr>
        <sz val="11"/>
        <color theme="1"/>
        <rFont val="Calibri"/>
        <family val="2"/>
        <scheme val="minor"/>
      </rPr>
      <t>)</t>
    </r>
  </si>
  <si>
    <r>
      <t>Unidentified Oak (</t>
    </r>
    <r>
      <rPr>
        <i/>
        <sz val="11"/>
        <color theme="1"/>
        <rFont val="Calibri"/>
        <family val="2"/>
        <scheme val="minor"/>
      </rPr>
      <t>Quercus</t>
    </r>
    <r>
      <rPr>
        <sz val="11"/>
        <color theme="1"/>
        <rFont val="Calibri"/>
        <family val="2"/>
        <scheme val="minor"/>
      </rPr>
      <t xml:space="preserve"> sp.)</t>
    </r>
  </si>
  <si>
    <r>
      <t>American Elm (</t>
    </r>
    <r>
      <rPr>
        <i/>
        <sz val="11"/>
        <color theme="1"/>
        <rFont val="Calibri"/>
        <family val="2"/>
        <scheme val="minor"/>
      </rPr>
      <t>Ulmus americana</t>
    </r>
    <r>
      <rPr>
        <sz val="11"/>
        <color theme="1"/>
        <rFont val="Calibri"/>
        <family val="2"/>
        <scheme val="minor"/>
      </rPr>
      <t>)</t>
    </r>
  </si>
  <si>
    <r>
      <t>Cottonwood (</t>
    </r>
    <r>
      <rPr>
        <i/>
        <sz val="11"/>
        <color theme="1"/>
        <rFont val="Calibri"/>
        <family val="2"/>
        <scheme val="minor"/>
      </rPr>
      <t>Populus deltoides</t>
    </r>
    <r>
      <rPr>
        <sz val="11"/>
        <color theme="1"/>
        <rFont val="Calibri"/>
        <family val="2"/>
        <scheme val="minor"/>
      </rPr>
      <t>)</t>
    </r>
  </si>
  <si>
    <r>
      <t>Swamp White Oak (</t>
    </r>
    <r>
      <rPr>
        <i/>
        <sz val="11"/>
        <color theme="1"/>
        <rFont val="Calibri"/>
        <family val="2"/>
        <scheme val="minor"/>
      </rPr>
      <t>Quercus bicolor</t>
    </r>
    <r>
      <rPr>
        <sz val="11"/>
        <color theme="1"/>
        <rFont val="Calibri"/>
        <family val="2"/>
        <scheme val="minor"/>
      </rPr>
      <t>)</t>
    </r>
  </si>
  <si>
    <r>
      <t>Northern Red Oak (</t>
    </r>
    <r>
      <rPr>
        <i/>
        <sz val="11"/>
        <color theme="1"/>
        <rFont val="Calibri"/>
        <family val="2"/>
        <scheme val="minor"/>
      </rPr>
      <t>Quercus rubra</t>
    </r>
    <r>
      <rPr>
        <sz val="11"/>
        <color theme="1"/>
        <rFont val="Calibri"/>
        <family val="2"/>
        <scheme val="minor"/>
      </rPr>
      <t>)</t>
    </r>
  </si>
  <si>
    <t xml:space="preserve">Tree species </t>
  </si>
  <si>
    <t>High buckthorn</t>
  </si>
  <si>
    <t>Low buckthorn</t>
  </si>
  <si>
    <t>Carbon substrate</t>
  </si>
  <si>
    <t>Total substrates utilized</t>
  </si>
  <si>
    <t>% Functional diversity</t>
  </si>
  <si>
    <t>Control</t>
  </si>
  <si>
    <t>Yes</t>
  </si>
  <si>
    <t>No</t>
  </si>
  <si>
    <t>A (Yes/Yes)</t>
  </si>
  <si>
    <t>D (No/No)</t>
  </si>
  <si>
    <t>B (Yes/No)</t>
  </si>
  <si>
    <t>C (No/Yes)</t>
  </si>
  <si>
    <t>% Similarity = 100 * (A+D)/(A+B+C+D)</t>
  </si>
  <si>
    <t>Invertebrate taxon</t>
  </si>
  <si>
    <t>Araneae (spiders)</t>
  </si>
  <si>
    <t>Acari (mites)</t>
  </si>
  <si>
    <t>Collembola (springtails)</t>
  </si>
  <si>
    <t>Homoptera (true bugs)</t>
  </si>
  <si>
    <t>Isopoda (sow bugs)</t>
  </si>
  <si>
    <t>Thysanoptera (thrips)</t>
  </si>
  <si>
    <t>Nematoda (roundworms)</t>
  </si>
  <si>
    <t>Enchytraeidae (white worms)</t>
  </si>
  <si>
    <t>Lumbricidae (earthworms)</t>
  </si>
  <si>
    <t>Tree species</t>
  </si>
  <si>
    <t>Abundance</t>
  </si>
  <si>
    <r>
      <t># leaves collected per 4 ft</t>
    </r>
    <r>
      <rPr>
        <b/>
        <vertAlign val="superscript"/>
        <sz val="11"/>
        <color theme="1"/>
        <rFont val="Calibri"/>
        <family val="2"/>
        <scheme val="minor"/>
      </rPr>
      <t>2</t>
    </r>
  </si>
  <si>
    <r>
      <t># leaves / m</t>
    </r>
    <r>
      <rPr>
        <b/>
        <vertAlign val="superscript"/>
        <sz val="11"/>
        <color theme="1"/>
        <rFont val="Calibri"/>
        <family val="2"/>
        <scheme val="minor"/>
      </rPr>
      <t>2</t>
    </r>
    <r>
      <rPr>
        <b/>
        <sz val="11"/>
        <color theme="1"/>
        <rFont val="Calibri"/>
        <family val="2"/>
        <scheme val="minor"/>
      </rPr>
      <t xml:space="preserve"> </t>
    </r>
  </si>
  <si>
    <t>% Soil org. matter (SOM)</t>
  </si>
  <si>
    <t>High buckthorn site</t>
  </si>
  <si>
    <t>Low buckthorn site</t>
  </si>
  <si>
    <r>
      <t>Unidentified Oak (</t>
    </r>
    <r>
      <rPr>
        <i/>
        <sz val="11"/>
        <color theme="1"/>
        <rFont val="Calibri"/>
        <family val="2"/>
        <scheme val="minor"/>
      </rPr>
      <t xml:space="preserve">Quercus </t>
    </r>
    <r>
      <rPr>
        <sz val="11"/>
        <color theme="1"/>
        <rFont val="Calibri"/>
        <family val="2"/>
        <scheme val="minor"/>
      </rPr>
      <t>sp.)</t>
    </r>
  </si>
  <si>
    <t>% Similarity:</t>
  </si>
  <si>
    <t>TOTAL leaves (#)</t>
  </si>
  <si>
    <r>
      <t>Proportion (p</t>
    </r>
    <r>
      <rPr>
        <b/>
        <vertAlign val="subscript"/>
        <sz val="11"/>
        <color theme="1"/>
        <rFont val="Calibri"/>
        <family val="2"/>
        <scheme val="minor"/>
      </rPr>
      <t>i</t>
    </r>
    <r>
      <rPr>
        <b/>
        <sz val="11"/>
        <color theme="1"/>
        <rFont val="Calibri"/>
        <family val="2"/>
        <scheme val="minor"/>
      </rPr>
      <t>)</t>
    </r>
  </si>
  <si>
    <r>
      <t>ln (p</t>
    </r>
    <r>
      <rPr>
        <b/>
        <vertAlign val="subscript"/>
        <sz val="11"/>
        <color theme="1"/>
        <rFont val="Calibri"/>
        <family val="2"/>
        <scheme val="minor"/>
      </rPr>
      <t>i</t>
    </r>
    <r>
      <rPr>
        <b/>
        <sz val="11"/>
        <color theme="1"/>
        <rFont val="Calibri"/>
        <family val="2"/>
        <scheme val="minor"/>
      </rPr>
      <t>)</t>
    </r>
  </si>
  <si>
    <r>
      <t>p</t>
    </r>
    <r>
      <rPr>
        <b/>
        <vertAlign val="subscript"/>
        <sz val="11"/>
        <color theme="1"/>
        <rFont val="Calibri"/>
        <family val="2"/>
        <scheme val="minor"/>
      </rPr>
      <t>i</t>
    </r>
    <r>
      <rPr>
        <b/>
        <sz val="11"/>
        <color theme="1"/>
        <rFont val="Calibri"/>
        <family val="2"/>
        <scheme val="minor"/>
      </rPr>
      <t xml:space="preserve"> * ln (p</t>
    </r>
    <r>
      <rPr>
        <b/>
        <vertAlign val="subscript"/>
        <sz val="11"/>
        <color theme="1"/>
        <rFont val="Calibri"/>
        <family val="2"/>
        <scheme val="minor"/>
      </rPr>
      <t>i</t>
    </r>
    <r>
      <rPr>
        <b/>
        <sz val="11"/>
        <color theme="1"/>
        <rFont val="Calibri"/>
        <family val="2"/>
        <scheme val="minor"/>
      </rPr>
      <t>)</t>
    </r>
  </si>
  <si>
    <t>Soil temperature (degrees C)</t>
  </si>
  <si>
    <r>
      <rPr>
        <b/>
        <i/>
        <sz val="11"/>
        <color theme="1"/>
        <rFont val="Calibri"/>
        <family val="2"/>
        <scheme val="minor"/>
      </rPr>
      <t>Number of herbaceous stems</t>
    </r>
    <r>
      <rPr>
        <i/>
        <sz val="11"/>
        <color theme="1"/>
        <rFont val="Calibri"/>
        <family val="2"/>
        <scheme val="minor"/>
      </rPr>
      <t xml:space="preserve"> from North Park Village Nature Center in Chicago, Illinois, at a site with abundant buckthorn and a site from which buckthorn had largely been removed. Data were collected during the Spring 2020 semester by General Ecology students at Northeastern Illinois University. For each replicate, herbaceous stems were counted within a 1-ft</t>
    </r>
    <r>
      <rPr>
        <i/>
        <vertAlign val="superscript"/>
        <sz val="11"/>
        <color theme="1"/>
        <rFont val="Calibri"/>
        <family val="2"/>
        <scheme val="minor"/>
      </rPr>
      <t>2</t>
    </r>
    <r>
      <rPr>
        <i/>
        <sz val="11"/>
        <color theme="1"/>
        <rFont val="Calibri"/>
        <family val="2"/>
        <scheme val="minor"/>
      </rPr>
      <t xml:space="preserve"> quadrat.</t>
    </r>
  </si>
  <si>
    <r>
      <rPr>
        <b/>
        <i/>
        <sz val="11"/>
        <color theme="1"/>
        <rFont val="Calibri"/>
        <family val="2"/>
        <scheme val="minor"/>
      </rPr>
      <t>Leaf litter biodiversity</t>
    </r>
    <r>
      <rPr>
        <i/>
        <sz val="11"/>
        <color theme="1"/>
        <rFont val="Calibri"/>
        <family val="2"/>
        <scheme val="minor"/>
      </rPr>
      <t xml:space="preserve"> from North Park Village Nature Center in Chicago, Illinois, at a site with abundant buckthorn and a site from which buckthorn had largely been removed. Data were collected during the Spring 2020 semester by General Ecology students at Northeastern Illinois University. At each site, leaves were collected from a 4-ft</t>
    </r>
    <r>
      <rPr>
        <i/>
        <vertAlign val="superscript"/>
        <sz val="11"/>
        <color theme="1"/>
        <rFont val="Calibri"/>
        <family val="2"/>
        <scheme val="minor"/>
      </rPr>
      <t>2</t>
    </r>
    <r>
      <rPr>
        <i/>
        <sz val="11"/>
        <color theme="1"/>
        <rFont val="Calibri"/>
        <family val="2"/>
        <scheme val="minor"/>
      </rPr>
      <t xml:space="preserve"> area.</t>
    </r>
  </si>
  <si>
    <r>
      <t># herbaceous stems counted/ft</t>
    </r>
    <r>
      <rPr>
        <b/>
        <vertAlign val="superscript"/>
        <sz val="11"/>
        <color theme="1"/>
        <rFont val="Calibri"/>
        <family val="2"/>
        <scheme val="minor"/>
      </rPr>
      <t>2</t>
    </r>
  </si>
  <si>
    <t># Leaves</t>
  </si>
  <si>
    <t>Abundance rank</t>
  </si>
  <si>
    <t># individuals</t>
  </si>
  <si>
    <t>Total</t>
  </si>
  <si>
    <t>Richness (S)</t>
  </si>
  <si>
    <t>Pielou's Evenness Index (J)</t>
  </si>
  <si>
    <t>Shannon Diversity Index (H)</t>
  </si>
  <si>
    <t>Sustrate #</t>
  </si>
  <si>
    <t>β-Methyl-D-Glucoside</t>
  </si>
  <si>
    <t>D-Galactonic Acid γ-Lactone</t>
  </si>
  <si>
    <t>L-Arginine</t>
  </si>
  <si>
    <t>Pyruvic Acid Methyl Ester</t>
  </si>
  <si>
    <t>D-Xylose</t>
  </si>
  <si>
    <t>D-Galacturonic Acid</t>
  </si>
  <si>
    <t>L-Asparagine</t>
  </si>
  <si>
    <t>Tween 40</t>
  </si>
  <si>
    <t>i-Erythritol</t>
  </si>
  <si>
    <t>2-Hydroxy Benzoic Acid</t>
  </si>
  <si>
    <t>L-Phenylalanine</t>
  </si>
  <si>
    <t>Tween 80</t>
  </si>
  <si>
    <t>D-Mannitol</t>
  </si>
  <si>
    <t>4-Hydroxy Benzoic Acid</t>
  </si>
  <si>
    <t>L-Serine</t>
  </si>
  <si>
    <t>α-Cyclodextrin</t>
  </si>
  <si>
    <t>N-Acetyl-D-Glucosamine</t>
  </si>
  <si>
    <t>γ-Hydroxybutyric Acid</t>
  </si>
  <si>
    <t>L-Threonine</t>
  </si>
  <si>
    <t>Glycogen</t>
  </si>
  <si>
    <t>D-Glucosaminic Acid</t>
  </si>
  <si>
    <t>Itaconic Acid</t>
  </si>
  <si>
    <t>Glycyl-L Glutamic Acid</t>
  </si>
  <si>
    <t>D-Cellobiose</t>
  </si>
  <si>
    <t>Glucose-1-Phosphate</t>
  </si>
  <si>
    <t>α-Ketobutyric Acid</t>
  </si>
  <si>
    <t>Phenylethylamine</t>
  </si>
  <si>
    <t>α-D-Lactose</t>
  </si>
  <si>
    <t>D,L-α-Glycerol Phosphate</t>
  </si>
  <si>
    <t>D-Malic Acid</t>
  </si>
  <si>
    <t>Putrescine</t>
  </si>
  <si>
    <t>Substrates inconsistently utilized</t>
  </si>
  <si>
    <t>Sample 1</t>
  </si>
  <si>
    <t>Sample 2</t>
  </si>
  <si>
    <t>Sample 3</t>
  </si>
  <si>
    <r>
      <t xml:space="preserve">For % similarity, a substrate is considered utilized if </t>
    </r>
    <r>
      <rPr>
        <i/>
        <u/>
        <sz val="11"/>
        <color theme="1"/>
        <rFont val="Calibri"/>
        <family val="2"/>
        <scheme val="minor"/>
      </rPr>
      <t>any</t>
    </r>
    <r>
      <rPr>
        <i/>
        <sz val="11"/>
        <color theme="1"/>
        <rFont val="Calibri"/>
        <family val="2"/>
        <scheme val="minor"/>
      </rPr>
      <t xml:space="preserve"> sample from a site had a positive result.</t>
    </r>
  </si>
  <si>
    <t>Yes- 3</t>
  </si>
  <si>
    <t>Yes- 2</t>
  </si>
  <si>
    <t>Yes- 1</t>
  </si>
  <si>
    <t>OVERALL</t>
  </si>
  <si>
    <t>Water (Control)</t>
  </si>
  <si>
    <t>Positive result (color change)? - Yes/No</t>
  </si>
  <si>
    <t>Microbial functional diversity (%)</t>
  </si>
  <si>
    <t>% Variation</t>
  </si>
  <si>
    <t xml:space="preserve">    Buckthorn density:</t>
  </si>
  <si>
    <t>Low buckthorn density (site 1)</t>
  </si>
  <si>
    <t>High buckthorn density (site 2)</t>
  </si>
  <si>
    <r>
      <rPr>
        <b/>
        <i/>
        <sz val="11"/>
        <color theme="1"/>
        <rFont val="Calibri"/>
        <family val="2"/>
        <scheme val="minor"/>
      </rPr>
      <t>Invertebrate biodiversity</t>
    </r>
    <r>
      <rPr>
        <i/>
        <sz val="11"/>
        <color theme="1"/>
        <rFont val="Calibri"/>
        <family val="2"/>
        <scheme val="minor"/>
      </rPr>
      <t xml:space="preserve"> in soil from forested sites in Glencoe, Illinois, with high and low buckthorn density (Turnbull Woods and Mary Mix McDonald Woods, respectively). Data were collected during the Fall 2009 semester by General Ecology students at Northeastern Illinois University.  At each site, the top two inches of soil were collected from a 1-ft</t>
    </r>
    <r>
      <rPr>
        <i/>
        <vertAlign val="superscript"/>
        <sz val="11"/>
        <color theme="1"/>
        <rFont val="Calibri"/>
        <family val="2"/>
        <scheme val="minor"/>
      </rPr>
      <t>2</t>
    </r>
    <r>
      <rPr>
        <i/>
        <sz val="11"/>
        <color theme="1"/>
        <rFont val="Calibri"/>
        <family val="2"/>
        <scheme val="minor"/>
      </rPr>
      <t xml:space="preserve"> area.</t>
    </r>
  </si>
  <si>
    <r>
      <rPr>
        <b/>
        <i/>
        <sz val="11"/>
        <color theme="1"/>
        <rFont val="Calibri"/>
        <family val="2"/>
        <scheme val="minor"/>
      </rPr>
      <t>Microbial functional diversity</t>
    </r>
    <r>
      <rPr>
        <i/>
        <sz val="11"/>
        <color theme="1"/>
        <rFont val="Calibri"/>
        <family val="2"/>
        <scheme val="minor"/>
      </rPr>
      <t xml:space="preserve"> (% functional diversity, % similarity, and % variation)</t>
    </r>
    <r>
      <rPr>
        <b/>
        <i/>
        <sz val="11"/>
        <color theme="1"/>
        <rFont val="Calibri"/>
        <family val="2"/>
        <scheme val="minor"/>
      </rPr>
      <t xml:space="preserve"> </t>
    </r>
    <r>
      <rPr>
        <i/>
        <sz val="11"/>
        <color theme="1"/>
        <rFont val="Calibri"/>
        <family val="2"/>
        <scheme val="minor"/>
      </rPr>
      <t>measured in soil samples collected from North Park Village Nature Center in Chicago, Illinois, at a site with abundant buckthorn and a site from which buckthorn had largely been removed. Data were collected during the Spring 2020 semester by General Ecology students at Northeastern Illinois University.</t>
    </r>
  </si>
  <si>
    <r>
      <rPr>
        <b/>
        <i/>
        <sz val="11"/>
        <color theme="1"/>
        <rFont val="Calibri"/>
        <family val="2"/>
        <scheme val="minor"/>
      </rPr>
      <t>Soil temperature</t>
    </r>
    <r>
      <rPr>
        <i/>
        <sz val="11"/>
        <color theme="1"/>
        <rFont val="Calibri"/>
        <family val="2"/>
        <scheme val="minor"/>
      </rPr>
      <t xml:space="preserve"> from North Park Village Nature Center in Chicago, Illinois, at a site with abundant buckthorn and a site from which buckthorn had largely been removed. Data were collected during the Spring 2020 semester by General Ecology students at Northeastern Illinois University.  Temperature was measured with the probe of the soil thermometer pushed to 20 cm soil depth.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</si>
</sst>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0.0%"/>
  </numFmts>
  <fonts count="10" x14ac:knownFonts="1">
    <font>
      <sz val="11"/>
      <color theme="1"/>
      <name val="Calibri"/>
      <family val="2"/>
      <scheme val="minor"/>
    </font>
    <font>
      <b/>
      <sz val="11"/>
      <color theme="1"/>
      <name val="Calibri"/>
      <family val="2"/>
      <scheme val="minor"/>
    </font>
    <font>
      <b/>
      <vertAlign val="subscript"/>
      <sz val="11"/>
      <color theme="1"/>
      <name val="Calibri"/>
      <family val="2"/>
      <scheme val="minor"/>
    </font>
    <font>
      <b/>
      <vertAlign val="superscript"/>
      <sz val="11"/>
      <color theme="1"/>
      <name val="Calibri"/>
      <family val="2"/>
      <scheme val="minor"/>
    </font>
    <font>
      <i/>
      <sz val="11"/>
      <color theme="1"/>
      <name val="Calibri"/>
      <family val="2"/>
      <scheme val="minor"/>
    </font>
    <font>
      <b/>
      <i/>
      <sz val="11"/>
      <color theme="1"/>
      <name val="Calibri"/>
      <family val="2"/>
      <scheme val="minor"/>
    </font>
    <font>
      <i/>
      <vertAlign val="subscript"/>
      <sz val="11"/>
      <color theme="1"/>
      <name val="Calibri"/>
      <family val="2"/>
      <scheme val="minor"/>
    </font>
    <font>
      <i/>
      <vertAlign val="superscript"/>
      <sz val="11"/>
      <color theme="1"/>
      <name val="Calibri"/>
      <family val="2"/>
      <scheme val="minor"/>
    </font>
    <font>
      <sz val="11"/>
      <color theme="1"/>
      <name val="Calibri"/>
      <family val="2"/>
      <scheme val="minor"/>
    </font>
    <font>
      <i/>
      <u/>
      <sz val="11"/>
      <color theme="1"/>
      <name val="Calibri"/>
      <family val="2"/>
      <scheme val="minor"/>
    </font>
  </fonts>
  <fills count="2">
    <fill>
      <patternFill patternType="none"/>
    </fill>
    <fill>
      <patternFill patternType="gray125"/>
    </fill>
  </fills>
  <borders count="4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auto="1"/>
      </left>
      <right style="thin">
        <color indexed="64"/>
      </right>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medium">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medium">
        <color indexed="64"/>
      </top>
      <bottom/>
      <diagonal/>
    </border>
  </borders>
  <cellStyleXfs count="2">
    <xf numFmtId="0" fontId="0" fillId="0" borderId="0"/>
    <xf numFmtId="0" fontId="8" fillId="0" borderId="0"/>
  </cellStyleXfs>
  <cellXfs count="177">
    <xf numFmtId="0" fontId="0" fillId="0" borderId="0" xfId="0"/>
    <xf numFmtId="0" fontId="1" fillId="0" borderId="0" xfId="0" applyFont="1"/>
    <xf numFmtId="1" fontId="0" fillId="0" borderId="0" xfId="0" applyNumberFormat="1"/>
    <xf numFmtId="0" fontId="1" fillId="0" borderId="0" xfId="0" applyFont="1"/>
    <xf numFmtId="0" fontId="4" fillId="0" borderId="0" xfId="0" applyFont="1" applyAlignment="1">
      <alignment wrapText="1"/>
    </xf>
    <xf numFmtId="166" fontId="0" fillId="0" borderId="0" xfId="0" applyNumberFormat="1"/>
    <xf numFmtId="0" fontId="0" fillId="0" borderId="0" xfId="0" applyAlignment="1">
      <alignment horizontal="right"/>
    </xf>
    <xf numFmtId="0" fontId="1" fillId="0" borderId="1" xfId="0" applyFont="1" applyBorder="1"/>
    <xf numFmtId="0" fontId="1" fillId="0" borderId="4" xfId="0" applyFont="1" applyBorder="1"/>
    <xf numFmtId="0" fontId="1" fillId="0" borderId="0" xfId="0" applyFont="1" applyBorder="1"/>
    <xf numFmtId="0" fontId="0" fillId="0" borderId="0" xfId="0" applyBorder="1"/>
    <xf numFmtId="0" fontId="0" fillId="0" borderId="7" xfId="0" applyBorder="1"/>
    <xf numFmtId="0" fontId="0" fillId="0" borderId="5" xfId="0" applyBorder="1"/>
    <xf numFmtId="0" fontId="0" fillId="0" borderId="8" xfId="0" applyBorder="1"/>
    <xf numFmtId="0" fontId="0" fillId="0" borderId="2" xfId="0" applyBorder="1"/>
    <xf numFmtId="165" fontId="0" fillId="0" borderId="0" xfId="0" applyNumberFormat="1" applyBorder="1"/>
    <xf numFmtId="1" fontId="0" fillId="0" borderId="0" xfId="0" applyNumberFormat="1" applyBorder="1"/>
    <xf numFmtId="0" fontId="1" fillId="0" borderId="9" xfId="0" applyFont="1" applyBorder="1"/>
    <xf numFmtId="0" fontId="1" fillId="0" borderId="13" xfId="0" applyFont="1" applyBorder="1"/>
    <xf numFmtId="0" fontId="0" fillId="0" borderId="13" xfId="0" applyBorder="1"/>
    <xf numFmtId="0" fontId="0" fillId="0" borderId="15" xfId="0" applyBorder="1"/>
    <xf numFmtId="0" fontId="0" fillId="0" borderId="11" xfId="0" applyBorder="1"/>
    <xf numFmtId="165" fontId="0" fillId="0" borderId="14" xfId="0" applyNumberFormat="1" applyBorder="1"/>
    <xf numFmtId="0" fontId="0" fillId="0" borderId="18" xfId="0" applyBorder="1"/>
    <xf numFmtId="0" fontId="0" fillId="0" borderId="9" xfId="0" applyBorder="1"/>
    <xf numFmtId="0" fontId="1" fillId="0" borderId="6" xfId="0" applyFont="1" applyBorder="1"/>
    <xf numFmtId="0" fontId="1" fillId="0" borderId="3" xfId="0" applyFont="1" applyBorder="1"/>
    <xf numFmtId="0" fontId="0" fillId="0" borderId="1" xfId="0" applyBorder="1"/>
    <xf numFmtId="49" fontId="0" fillId="0" borderId="13" xfId="0" applyNumberFormat="1" applyBorder="1"/>
    <xf numFmtId="2" fontId="0" fillId="0" borderId="0" xfId="0" applyNumberFormat="1" applyBorder="1"/>
    <xf numFmtId="2" fontId="0" fillId="0" borderId="14" xfId="0" applyNumberFormat="1" applyBorder="1"/>
    <xf numFmtId="0" fontId="1" fillId="0" borderId="15" xfId="0" applyFont="1" applyBorder="1"/>
    <xf numFmtId="2" fontId="0" fillId="0" borderId="18" xfId="0" applyNumberFormat="1" applyBorder="1"/>
    <xf numFmtId="2" fontId="0" fillId="0" borderId="19" xfId="0" applyNumberFormat="1" applyBorder="1"/>
    <xf numFmtId="2" fontId="0" fillId="0" borderId="7" xfId="0" applyNumberFormat="1" applyBorder="1"/>
    <xf numFmtId="164" fontId="0" fillId="0" borderId="0" xfId="0" applyNumberFormat="1" applyBorder="1"/>
    <xf numFmtId="164" fontId="0" fillId="0" borderId="7" xfId="0" applyNumberFormat="1" applyBorder="1"/>
    <xf numFmtId="164" fontId="0" fillId="0" borderId="2" xfId="0" applyNumberFormat="1" applyBorder="1"/>
    <xf numFmtId="0" fontId="0" fillId="0" borderId="26" xfId="0" applyBorder="1"/>
    <xf numFmtId="2" fontId="0" fillId="0" borderId="20" xfId="0" applyNumberFormat="1" applyBorder="1"/>
    <xf numFmtId="0" fontId="0" fillId="0" borderId="27" xfId="0" applyBorder="1"/>
    <xf numFmtId="2" fontId="0" fillId="0" borderId="21" xfId="0" applyNumberFormat="1" applyBorder="1"/>
    <xf numFmtId="164" fontId="0" fillId="0" borderId="18" xfId="0" applyNumberFormat="1" applyBorder="1"/>
    <xf numFmtId="2" fontId="0" fillId="0" borderId="4" xfId="0" applyNumberFormat="1" applyBorder="1"/>
    <xf numFmtId="164" fontId="0" fillId="0" borderId="5" xfId="0" applyNumberFormat="1" applyBorder="1"/>
    <xf numFmtId="2" fontId="0" fillId="0" borderId="6" xfId="0" applyNumberFormat="1" applyBorder="1"/>
    <xf numFmtId="164" fontId="0" fillId="0" borderId="8" xfId="0" applyNumberFormat="1" applyBorder="1"/>
    <xf numFmtId="165" fontId="0" fillId="0" borderId="2" xfId="0" applyNumberFormat="1" applyBorder="1"/>
    <xf numFmtId="165" fontId="0" fillId="0" borderId="7" xfId="0" applyNumberFormat="1" applyBorder="1"/>
    <xf numFmtId="2" fontId="0" fillId="0" borderId="2" xfId="0" applyNumberFormat="1" applyBorder="1"/>
    <xf numFmtId="0" fontId="1" fillId="0" borderId="26" xfId="0" applyFont="1" applyBorder="1"/>
    <xf numFmtId="165" fontId="0" fillId="0" borderId="20" xfId="0" applyNumberFormat="1" applyBorder="1"/>
    <xf numFmtId="0" fontId="1" fillId="0" borderId="27" xfId="0" applyFont="1" applyBorder="1"/>
    <xf numFmtId="165" fontId="0" fillId="0" borderId="21" xfId="0" applyNumberFormat="1" applyBorder="1"/>
    <xf numFmtId="165" fontId="0" fillId="0" borderId="18" xfId="0" applyNumberFormat="1" applyBorder="1"/>
    <xf numFmtId="165" fontId="0" fillId="0" borderId="19" xfId="0" applyNumberFormat="1" applyBorder="1"/>
    <xf numFmtId="0" fontId="1" fillId="0" borderId="11" xfId="0" applyFont="1" applyBorder="1" applyAlignment="1">
      <alignment horizontal="center"/>
    </xf>
    <xf numFmtId="0" fontId="1" fillId="0" borderId="12" xfId="0" applyFont="1" applyBorder="1" applyAlignment="1">
      <alignment horizontal="center" wrapText="1"/>
    </xf>
    <xf numFmtId="0" fontId="1" fillId="0" borderId="0" xfId="0" applyFont="1" applyBorder="1" applyAlignment="1">
      <alignment horizontal="center"/>
    </xf>
    <xf numFmtId="0" fontId="1" fillId="0" borderId="14"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4" xfId="0" applyBorder="1" applyAlignment="1">
      <alignment horizontal="center"/>
    </xf>
    <xf numFmtId="2" fontId="0" fillId="0" borderId="0" xfId="0" applyNumberFormat="1" applyBorder="1" applyAlignment="1">
      <alignment horizontal="center"/>
    </xf>
    <xf numFmtId="2" fontId="0" fillId="0" borderId="5" xfId="0" applyNumberFormat="1" applyBorder="1" applyAlignment="1">
      <alignment horizontal="center"/>
    </xf>
    <xf numFmtId="0" fontId="0" fillId="0" borderId="6" xfId="0"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0" fontId="1" fillId="0" borderId="4" xfId="0" applyFont="1" applyBorder="1" applyAlignment="1">
      <alignment horizontal="center"/>
    </xf>
    <xf numFmtId="0" fontId="0" fillId="0" borderId="5" xfId="0" applyBorder="1" applyAlignment="1">
      <alignment horizontal="center"/>
    </xf>
    <xf numFmtId="166" fontId="0" fillId="0" borderId="0" xfId="0" applyNumberFormat="1" applyBorder="1" applyAlignment="1">
      <alignment horizontal="center"/>
    </xf>
    <xf numFmtId="166" fontId="0" fillId="0" borderId="14" xfId="0" applyNumberFormat="1" applyBorder="1" applyAlignment="1">
      <alignment horizontal="center"/>
    </xf>
    <xf numFmtId="166" fontId="1" fillId="0" borderId="18" xfId="0" applyNumberFormat="1" applyFont="1" applyBorder="1" applyAlignment="1">
      <alignment horizontal="center"/>
    </xf>
    <xf numFmtId="166" fontId="1" fillId="0" borderId="19" xfId="0" applyNumberFormat="1" applyFont="1" applyBorder="1" applyAlignment="1">
      <alignment horizontal="center"/>
    </xf>
    <xf numFmtId="0" fontId="1" fillId="0" borderId="17" xfId="0" applyFont="1" applyBorder="1" applyAlignment="1">
      <alignment horizontal="center"/>
    </xf>
    <xf numFmtId="0" fontId="0" fillId="0" borderId="0" xfId="0" applyBorder="1" applyAlignment="1">
      <alignment horizontal="center"/>
    </xf>
    <xf numFmtId="165" fontId="0" fillId="0" borderId="0" xfId="0" applyNumberFormat="1" applyBorder="1" applyAlignment="1">
      <alignment horizontal="center"/>
    </xf>
    <xf numFmtId="165" fontId="0" fillId="0" borderId="14" xfId="0" applyNumberFormat="1"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19" xfId="0" applyBorder="1" applyAlignment="1">
      <alignment horizontal="center"/>
    </xf>
    <xf numFmtId="0" fontId="1" fillId="0" borderId="25" xfId="0" applyFont="1" applyBorder="1"/>
    <xf numFmtId="0" fontId="0" fillId="0" borderId="4" xfId="0" applyFont="1" applyBorder="1" applyAlignment="1">
      <alignment horizontal="center"/>
    </xf>
    <xf numFmtId="0" fontId="0" fillId="0" borderId="0" xfId="0" applyFont="1" applyBorder="1" applyAlignment="1">
      <alignment horizontal="center"/>
    </xf>
    <xf numFmtId="0" fontId="0" fillId="0" borderId="14" xfId="0" applyFont="1" applyBorder="1" applyAlignment="1">
      <alignment horizontal="center"/>
    </xf>
    <xf numFmtId="0" fontId="1" fillId="0" borderId="7" xfId="0" applyFont="1" applyBorder="1" applyAlignment="1">
      <alignment horizontal="center"/>
    </xf>
    <xf numFmtId="0" fontId="0" fillId="0" borderId="8" xfId="0"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0" fillId="0" borderId="21" xfId="0" applyFont="1" applyBorder="1" applyAlignment="1">
      <alignment horizontal="center"/>
    </xf>
    <xf numFmtId="0" fontId="1" fillId="0" borderId="4" xfId="0" applyFont="1" applyBorder="1" applyAlignment="1">
      <alignment wrapText="1"/>
    </xf>
    <xf numFmtId="166" fontId="0" fillId="0" borderId="5" xfId="0" applyNumberFormat="1" applyBorder="1" applyAlignment="1">
      <alignment horizontal="center"/>
    </xf>
    <xf numFmtId="0" fontId="0" fillId="0" borderId="7" xfId="0" applyBorder="1" applyAlignment="1">
      <alignment horizontal="center"/>
    </xf>
    <xf numFmtId="166" fontId="0" fillId="0" borderId="8" xfId="0" applyNumberFormat="1" applyBorder="1" applyAlignment="1">
      <alignment horizontal="center"/>
    </xf>
    <xf numFmtId="0" fontId="1" fillId="0" borderId="10" xfId="0" applyFont="1" applyBorder="1"/>
    <xf numFmtId="0" fontId="1" fillId="0" borderId="28" xfId="0" applyFont="1" applyBorder="1"/>
    <xf numFmtId="0" fontId="0" fillId="0" borderId="28" xfId="0" applyBorder="1"/>
    <xf numFmtId="0" fontId="1" fillId="0" borderId="29" xfId="0" applyFont="1" applyBorder="1"/>
    <xf numFmtId="0" fontId="1" fillId="0" borderId="18" xfId="0" applyFont="1" applyBorder="1" applyAlignment="1">
      <alignment horizontal="center"/>
    </xf>
    <xf numFmtId="0" fontId="0" fillId="0" borderId="0" xfId="0" applyFill="1" applyBorder="1" applyAlignment="1">
      <alignment horizontal="center"/>
    </xf>
    <xf numFmtId="0" fontId="0" fillId="0" borderId="18" xfId="0" applyBorder="1" applyAlignment="1">
      <alignment horizontal="center"/>
    </xf>
    <xf numFmtId="0" fontId="0" fillId="0" borderId="0" xfId="0" applyAlignment="1">
      <alignment horizontal="center"/>
    </xf>
    <xf numFmtId="0" fontId="1" fillId="0" borderId="24" xfId="0" applyFont="1" applyBorder="1"/>
    <xf numFmtId="1" fontId="0" fillId="0" borderId="7" xfId="0" applyNumberFormat="1" applyBorder="1" applyAlignment="1">
      <alignment horizontal="center"/>
    </xf>
    <xf numFmtId="165" fontId="0" fillId="0" borderId="7" xfId="0" applyNumberFormat="1" applyBorder="1" applyAlignment="1">
      <alignment horizontal="center"/>
    </xf>
    <xf numFmtId="165" fontId="0" fillId="0" borderId="21" xfId="0" applyNumberFormat="1" applyBorder="1" applyAlignment="1">
      <alignment horizontal="center"/>
    </xf>
    <xf numFmtId="0" fontId="1" fillId="0" borderId="7" xfId="0" applyFont="1" applyBorder="1"/>
    <xf numFmtId="165" fontId="0" fillId="0" borderId="0" xfId="0" applyNumberFormat="1"/>
    <xf numFmtId="0" fontId="0" fillId="0" borderId="0" xfId="0" applyFill="1" applyBorder="1"/>
    <xf numFmtId="0" fontId="1" fillId="0" borderId="18" xfId="0" applyFont="1" applyBorder="1" applyAlignment="1">
      <alignment horizontal="right"/>
    </xf>
    <xf numFmtId="0" fontId="1" fillId="0" borderId="0" xfId="0" applyFont="1" applyBorder="1" applyAlignment="1">
      <alignment horizontal="right"/>
    </xf>
    <xf numFmtId="1" fontId="0" fillId="0" borderId="0" xfId="0" applyNumberFormat="1" applyBorder="1" applyAlignment="1">
      <alignment horizontal="center"/>
    </xf>
    <xf numFmtId="0" fontId="1" fillId="0" borderId="18" xfId="0" applyFont="1" applyBorder="1" applyAlignment="1">
      <alignment horizontal="left"/>
    </xf>
    <xf numFmtId="165" fontId="1" fillId="0" borderId="19" xfId="0" applyNumberFormat="1" applyFont="1" applyBorder="1" applyAlignment="1">
      <alignment horizontal="center"/>
    </xf>
    <xf numFmtId="165" fontId="1" fillId="0" borderId="14" xfId="0" applyNumberFormat="1" applyFont="1" applyBorder="1" applyAlignment="1">
      <alignment horizontal="center"/>
    </xf>
    <xf numFmtId="1" fontId="1" fillId="0" borderId="14" xfId="0" applyNumberFormat="1" applyFont="1" applyBorder="1" applyAlignment="1">
      <alignment horizontal="center"/>
    </xf>
    <xf numFmtId="0" fontId="1" fillId="0" borderId="13" xfId="0" applyFont="1" applyBorder="1" applyAlignment="1">
      <alignment horizontal="right"/>
    </xf>
    <xf numFmtId="0" fontId="1" fillId="0" borderId="0" xfId="0" applyFont="1" applyFill="1" applyBorder="1" applyAlignment="1">
      <alignment horizontal="center"/>
    </xf>
    <xf numFmtId="166" fontId="1" fillId="0" borderId="0" xfId="0" applyNumberFormat="1" applyFont="1" applyBorder="1" applyAlignment="1">
      <alignment horizontal="center"/>
    </xf>
    <xf numFmtId="0" fontId="1" fillId="0" borderId="1" xfId="0" applyFont="1" applyBorder="1" applyAlignment="1">
      <alignment horizontal="center"/>
    </xf>
    <xf numFmtId="0" fontId="1" fillId="0" borderId="20"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right"/>
    </xf>
    <xf numFmtId="0" fontId="0" fillId="0" borderId="4" xfId="0" applyBorder="1"/>
    <xf numFmtId="49" fontId="0" fillId="0" borderId="32" xfId="0" applyNumberFormat="1" applyBorder="1" applyAlignment="1">
      <alignment horizontal="center"/>
    </xf>
    <xf numFmtId="49" fontId="0" fillId="0" borderId="37" xfId="0" applyNumberFormat="1" applyBorder="1" applyAlignment="1">
      <alignment horizontal="center"/>
    </xf>
    <xf numFmtId="0" fontId="1" fillId="0" borderId="36" xfId="0" applyFont="1" applyBorder="1"/>
    <xf numFmtId="0" fontId="1" fillId="0" borderId="33" xfId="0" applyFont="1" applyBorder="1"/>
    <xf numFmtId="0" fontId="1" fillId="0" borderId="34" xfId="0" applyFont="1" applyBorder="1"/>
    <xf numFmtId="0" fontId="1" fillId="0" borderId="36" xfId="0" applyFont="1" applyBorder="1" applyAlignment="1">
      <alignment horizontal="center"/>
    </xf>
    <xf numFmtId="0" fontId="1" fillId="0" borderId="38" xfId="0" applyFont="1" applyBorder="1"/>
    <xf numFmtId="0" fontId="1" fillId="0" borderId="35" xfId="0" applyFont="1" applyBorder="1"/>
    <xf numFmtId="167" fontId="1" fillId="0" borderId="6" xfId="0" applyNumberFormat="1" applyFont="1" applyBorder="1" applyAlignment="1">
      <alignment horizontal="center"/>
    </xf>
    <xf numFmtId="166" fontId="1" fillId="0" borderId="8" xfId="0" applyNumberFormat="1" applyFont="1" applyBorder="1" applyAlignment="1">
      <alignment horizontal="center"/>
    </xf>
    <xf numFmtId="167" fontId="1" fillId="0" borderId="21" xfId="0" applyNumberFormat="1" applyFont="1" applyBorder="1" applyAlignment="1">
      <alignment horizontal="center"/>
    </xf>
    <xf numFmtId="49" fontId="0" fillId="0" borderId="25" xfId="0" applyNumberFormat="1" applyBorder="1" applyAlignment="1">
      <alignment horizontal="left"/>
    </xf>
    <xf numFmtId="166" fontId="1" fillId="0" borderId="14" xfId="0" applyNumberFormat="1" applyFont="1" applyBorder="1" applyAlignment="1">
      <alignment horizontal="center"/>
    </xf>
    <xf numFmtId="0" fontId="1" fillId="0" borderId="18" xfId="0" applyFont="1" applyBorder="1"/>
    <xf numFmtId="1" fontId="1" fillId="0" borderId="3" xfId="0" applyNumberFormat="1" applyFont="1" applyBorder="1" applyAlignment="1">
      <alignment horizontal="center"/>
    </xf>
    <xf numFmtId="167" fontId="1" fillId="0" borderId="17" xfId="0" applyNumberFormat="1" applyFont="1" applyBorder="1" applyAlignment="1">
      <alignment horizontal="center"/>
    </xf>
    <xf numFmtId="0" fontId="0" fillId="0" borderId="24" xfId="0" applyFont="1" applyBorder="1"/>
    <xf numFmtId="0" fontId="1" fillId="0" borderId="3" xfId="0" applyFont="1" applyBorder="1" applyAlignment="1">
      <alignment horizontal="left"/>
    </xf>
    <xf numFmtId="166" fontId="0" fillId="0" borderId="3" xfId="0" applyNumberFormat="1" applyBorder="1" applyAlignment="1">
      <alignment horizontal="center"/>
    </xf>
    <xf numFmtId="0" fontId="1" fillId="0" borderId="1" xfId="0" applyFont="1" applyBorder="1" applyAlignment="1">
      <alignment horizontal="left"/>
    </xf>
    <xf numFmtId="166" fontId="0" fillId="0" borderId="1" xfId="0" applyNumberFormat="1" applyBorder="1" applyAlignment="1">
      <alignment horizontal="center"/>
    </xf>
    <xf numFmtId="166" fontId="0" fillId="0" borderId="6" xfId="0" applyNumberForma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4" fillId="0" borderId="0" xfId="0" applyFont="1" applyAlignment="1">
      <alignment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right"/>
    </xf>
    <xf numFmtId="0" fontId="1" fillId="0" borderId="22" xfId="0" applyFont="1" applyBorder="1" applyAlignment="1">
      <alignment horizontal="center"/>
    </xf>
    <xf numFmtId="0" fontId="1" fillId="0" borderId="23" xfId="0" applyFont="1" applyBorder="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39" xfId="0" applyFont="1" applyBorder="1" applyAlignment="1">
      <alignment horizontal="center"/>
    </xf>
    <xf numFmtId="0" fontId="1" fillId="0" borderId="10" xfId="0" applyFont="1" applyBorder="1" applyAlignment="1">
      <alignment horizontal="center"/>
    </xf>
    <xf numFmtId="0" fontId="1" fillId="0" borderId="6" xfId="0" applyFont="1" applyBorder="1" applyAlignment="1">
      <alignment horizontal="right"/>
    </xf>
    <xf numFmtId="0" fontId="1" fillId="0" borderId="7" xfId="0" applyFont="1" applyBorder="1" applyAlignment="1">
      <alignment horizontal="right"/>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 fillId="0" borderId="2" xfId="0" applyFont="1" applyBorder="1"/>
    <xf numFmtId="0" fontId="1" fillId="0" borderId="3" xfId="0" applyFont="1" applyBorder="1"/>
    <xf numFmtId="0" fontId="4" fillId="0" borderId="0" xfId="0" applyFont="1" applyBorder="1" applyAlignment="1">
      <alignment wrapText="1"/>
    </xf>
    <xf numFmtId="2" fontId="0" fillId="0" borderId="0" xfId="0" applyNumberFormat="1"/>
  </cellXfs>
  <cellStyles count="2">
    <cellStyle name="Normal" xfId="0" builtinId="0"/>
    <cellStyle name="Normal 2" xfId="1" xr:uid="{362D9D23-6D0D-47CD-90E1-673F3C3A99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Nitrate</c:v>
          </c:tx>
          <c:spPr>
            <a:solidFill>
              <a:schemeClr val="accent1"/>
            </a:solidFill>
            <a:ln>
              <a:noFill/>
            </a:ln>
            <a:effectLst/>
          </c:spPr>
          <c:invertIfNegative val="0"/>
          <c:errBars>
            <c:errBarType val="both"/>
            <c:errValType val="cust"/>
            <c:noEndCap val="0"/>
            <c:plus>
              <c:numLit>
                <c:formatCode>General</c:formatCode>
                <c:ptCount val="2"/>
                <c:pt idx="0">
                  <c:v>8.9999999999999998E-4</c:v>
                </c:pt>
                <c:pt idx="1">
                  <c:v>8.0000000000000004E-4</c:v>
                </c:pt>
              </c:numLit>
            </c:plus>
            <c:minus>
              <c:numLit>
                <c:formatCode>General</c:formatCode>
                <c:ptCount val="2"/>
                <c:pt idx="0">
                  <c:v>8.9999999999999998E-4</c:v>
                </c:pt>
                <c:pt idx="1">
                  <c:v>8.0000000000000004E-4</c:v>
                </c:pt>
              </c:numLit>
            </c:minus>
            <c:spPr>
              <a:noFill/>
              <a:ln w="9525" cap="flat" cmpd="sng" algn="ctr">
                <a:solidFill>
                  <a:schemeClr val="tx1">
                    <a:lumMod val="65000"/>
                    <a:lumOff val="35000"/>
                  </a:schemeClr>
                </a:solidFill>
                <a:round/>
              </a:ln>
              <a:effectLst/>
            </c:spPr>
          </c:errBars>
          <c:cat>
            <c:strRef>
              <c:f>'Soil nutrients, pH, %SOM'!$J$4:$K$4</c:f>
              <c:strCache>
                <c:ptCount val="2"/>
                <c:pt idx="0">
                  <c:v>High</c:v>
                </c:pt>
                <c:pt idx="1">
                  <c:v>Low</c:v>
                </c:pt>
              </c:strCache>
            </c:strRef>
          </c:cat>
          <c:val>
            <c:numRef>
              <c:f>'Soil nutrients, pH, %SOM'!$J$5:$K$5</c:f>
              <c:numCache>
                <c:formatCode>0.000</c:formatCode>
                <c:ptCount val="2"/>
                <c:pt idx="0">
                  <c:v>1.0218148982286256E-2</c:v>
                </c:pt>
                <c:pt idx="1">
                  <c:v>1.6732432819858499E-2</c:v>
                </c:pt>
              </c:numCache>
            </c:numRef>
          </c:val>
          <c:extLst>
            <c:ext xmlns:c16="http://schemas.microsoft.com/office/drawing/2014/chart" uri="{C3380CC4-5D6E-409C-BE32-E72D297353CC}">
              <c16:uniqueId val="{00000000-3049-4148-9D54-EA964ED47C5F}"/>
            </c:ext>
          </c:extLst>
        </c:ser>
        <c:ser>
          <c:idx val="1"/>
          <c:order val="1"/>
          <c:tx>
            <c:v>Ammonium</c:v>
          </c:tx>
          <c:spPr>
            <a:pattFill prst="dkHorz">
              <a:fgClr>
                <a:schemeClr val="accent2"/>
              </a:fgClr>
              <a:bgClr>
                <a:schemeClr val="bg1"/>
              </a:bgClr>
            </a:pattFill>
            <a:ln>
              <a:solidFill>
                <a:schemeClr val="accent2"/>
              </a:solidFill>
            </a:ln>
            <a:effectLst/>
          </c:spPr>
          <c:invertIfNegative val="0"/>
          <c:errBars>
            <c:errBarType val="both"/>
            <c:errValType val="cust"/>
            <c:noEndCap val="0"/>
            <c:plus>
              <c:numLit>
                <c:formatCode>General</c:formatCode>
                <c:ptCount val="2"/>
                <c:pt idx="0">
                  <c:v>8.9999999999999998E-4</c:v>
                </c:pt>
                <c:pt idx="1">
                  <c:v>1E-3</c:v>
                </c:pt>
              </c:numLit>
            </c:plus>
            <c:minus>
              <c:numLit>
                <c:formatCode>General</c:formatCode>
                <c:ptCount val="2"/>
                <c:pt idx="0">
                  <c:v>8.9999999999999998E-4</c:v>
                </c:pt>
                <c:pt idx="1">
                  <c:v>1E-3</c:v>
                </c:pt>
              </c:numLit>
            </c:minus>
            <c:spPr>
              <a:noFill/>
              <a:ln w="9525" cap="flat" cmpd="sng" algn="ctr">
                <a:solidFill>
                  <a:schemeClr val="tx1">
                    <a:lumMod val="65000"/>
                    <a:lumOff val="35000"/>
                  </a:schemeClr>
                </a:solidFill>
                <a:round/>
              </a:ln>
              <a:effectLst/>
            </c:spPr>
          </c:errBars>
          <c:val>
            <c:numRef>
              <c:f>'Soil nutrients, pH, %SOM'!$J$7:$K$7</c:f>
              <c:numCache>
                <c:formatCode>0.000</c:formatCode>
                <c:ptCount val="2"/>
                <c:pt idx="0">
                  <c:v>1.1476906441342716E-2</c:v>
                </c:pt>
                <c:pt idx="1">
                  <c:v>9.4050386346524305E-3</c:v>
                </c:pt>
              </c:numCache>
            </c:numRef>
          </c:val>
          <c:extLst>
            <c:ext xmlns:c16="http://schemas.microsoft.com/office/drawing/2014/chart" uri="{C3380CC4-5D6E-409C-BE32-E72D297353CC}">
              <c16:uniqueId val="{00000002-3049-4148-9D54-EA964ED47C5F}"/>
            </c:ext>
          </c:extLst>
        </c:ser>
        <c:ser>
          <c:idx val="2"/>
          <c:order val="2"/>
          <c:tx>
            <c:v>Phosphate</c:v>
          </c:tx>
          <c:spPr>
            <a:pattFill prst="pct20">
              <a:fgClr>
                <a:schemeClr val="accent6"/>
              </a:fgClr>
              <a:bgClr>
                <a:schemeClr val="bg1"/>
              </a:bgClr>
            </a:pattFill>
            <a:ln>
              <a:solidFill>
                <a:schemeClr val="accent6">
                  <a:lumMod val="75000"/>
                </a:schemeClr>
              </a:solidFill>
            </a:ln>
            <a:effectLst/>
          </c:spPr>
          <c:invertIfNegative val="0"/>
          <c:errBars>
            <c:errBarType val="both"/>
            <c:errValType val="cust"/>
            <c:noEndCap val="0"/>
            <c:plus>
              <c:numLit>
                <c:formatCode>General</c:formatCode>
                <c:ptCount val="2"/>
                <c:pt idx="0">
                  <c:v>2.0999999999999999E-3</c:v>
                </c:pt>
                <c:pt idx="1">
                  <c:v>3.0000000000000001E-3</c:v>
                </c:pt>
              </c:numLit>
            </c:plus>
            <c:minus>
              <c:numLit>
                <c:formatCode>General</c:formatCode>
                <c:ptCount val="2"/>
                <c:pt idx="0">
                  <c:v>2.0999999999999999E-3</c:v>
                </c:pt>
                <c:pt idx="1">
                  <c:v>3.0000000000000001E-3</c:v>
                </c:pt>
              </c:numLit>
            </c:minus>
            <c:spPr>
              <a:noFill/>
              <a:ln w="9525" cap="flat" cmpd="sng" algn="ctr">
                <a:solidFill>
                  <a:schemeClr val="tx1">
                    <a:lumMod val="65000"/>
                    <a:lumOff val="35000"/>
                  </a:schemeClr>
                </a:solidFill>
                <a:round/>
              </a:ln>
              <a:effectLst/>
            </c:spPr>
          </c:errBars>
          <c:val>
            <c:numRef>
              <c:f>'Soil nutrients, pH, %SOM'!$J$9:$K$9</c:f>
              <c:numCache>
                <c:formatCode>0.000</c:formatCode>
                <c:ptCount val="2"/>
                <c:pt idx="0">
                  <c:v>3.2901376242459646E-2</c:v>
                </c:pt>
                <c:pt idx="1">
                  <c:v>3.1920209782021598E-2</c:v>
                </c:pt>
              </c:numCache>
            </c:numRef>
          </c:val>
          <c:extLst>
            <c:ext xmlns:c16="http://schemas.microsoft.com/office/drawing/2014/chart" uri="{C3380CC4-5D6E-409C-BE32-E72D297353CC}">
              <c16:uniqueId val="{00000003-3049-4148-9D54-EA964ED47C5F}"/>
            </c:ext>
          </c:extLst>
        </c:ser>
        <c:dLbls>
          <c:showLegendKey val="0"/>
          <c:showVal val="0"/>
          <c:showCatName val="0"/>
          <c:showSerName val="0"/>
          <c:showPercent val="0"/>
          <c:showBubbleSize val="0"/>
        </c:dLbls>
        <c:gapWidth val="219"/>
        <c:overlap val="-27"/>
        <c:axId val="198070624"/>
        <c:axId val="318499632"/>
      </c:barChart>
      <c:catAx>
        <c:axId val="198070624"/>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a:t>
                </a:r>
                <a:r>
                  <a:rPr lang="en-US" sz="1200" b="1" baseline="0"/>
                  <a:t> density</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18499632"/>
        <c:crosses val="autoZero"/>
        <c:auto val="1"/>
        <c:lblAlgn val="ctr"/>
        <c:lblOffset val="100"/>
        <c:noMultiLvlLbl val="0"/>
      </c:catAx>
      <c:valAx>
        <c:axId val="318499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 nutrient concentration (mg/g)</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8070624"/>
        <c:crosses val="autoZero"/>
        <c:crossBetween val="between"/>
        <c:majorUnit val="1.0000000000000002E-2"/>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High-density</a:t>
            </a:r>
            <a:r>
              <a:rPr lang="en-US" b="1" baseline="0"/>
              <a:t> buckthorn site</a:t>
            </a:r>
            <a:endParaRPr lang="en-US" b="1"/>
          </a:p>
        </c:rich>
      </c:tx>
      <c:layout>
        <c:manualLayout>
          <c:xMode val="edge"/>
          <c:yMode val="edge"/>
          <c:x val="0.25869601101363654"/>
          <c:y val="3.56964881652236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3488124014607642"/>
          <c:y val="0.22722375200149161"/>
          <c:w val="0.71925914338958541"/>
          <c:h val="0.48897856237392595"/>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yVal>
            <c:numRef>
              <c:f>'Invertebrate diversity'!$D$17:$D$22</c:f>
              <c:numCache>
                <c:formatCode>0.000</c:formatCode>
                <c:ptCount val="6"/>
                <c:pt idx="0">
                  <c:v>0.30769230769230771</c:v>
                </c:pt>
                <c:pt idx="1">
                  <c:v>0.26923076923076922</c:v>
                </c:pt>
                <c:pt idx="2">
                  <c:v>0.19230769230769232</c:v>
                </c:pt>
                <c:pt idx="3">
                  <c:v>0.11538461538461539</c:v>
                </c:pt>
                <c:pt idx="4">
                  <c:v>7.6923076923076927E-2</c:v>
                </c:pt>
                <c:pt idx="5">
                  <c:v>3.8461538461538464E-2</c:v>
                </c:pt>
              </c:numCache>
            </c:numRef>
          </c:yVal>
          <c:smooth val="0"/>
          <c:extLst>
            <c:ext xmlns:c16="http://schemas.microsoft.com/office/drawing/2014/chart" uri="{C3380CC4-5D6E-409C-BE32-E72D297353CC}">
              <c16:uniqueId val="{00000000-8837-4A84-9132-9920D230F562}"/>
            </c:ext>
          </c:extLst>
        </c:ser>
        <c:dLbls>
          <c:showLegendKey val="0"/>
          <c:showVal val="0"/>
          <c:showCatName val="0"/>
          <c:showSerName val="0"/>
          <c:showPercent val="0"/>
          <c:showBubbleSize val="0"/>
        </c:dLbls>
        <c:axId val="884942527"/>
        <c:axId val="968102095"/>
      </c:scatterChart>
      <c:valAx>
        <c:axId val="884942527"/>
        <c:scaling>
          <c:orientation val="minMax"/>
          <c:max val="6"/>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baseline="0"/>
                  <a:t>Abundance rank</a:t>
                </a:r>
                <a:endParaRPr lang="en-US" sz="1200" b="1"/>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968102095"/>
        <c:crosses val="autoZero"/>
        <c:crossBetween val="midCat"/>
      </c:valAx>
      <c:valAx>
        <c:axId val="968102095"/>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000" b="1" i="0" u="none" strike="noStrike" kern="1200" baseline="0">
                    <a:solidFill>
                      <a:sysClr val="windowText" lastClr="000000">
                        <a:lumMod val="65000"/>
                        <a:lumOff val="35000"/>
                      </a:sysClr>
                    </a:solidFill>
                    <a:latin typeface="+mn-lt"/>
                    <a:ea typeface="+mn-ea"/>
                    <a:cs typeface="+mn-cs"/>
                  </a:defRPr>
                </a:pPr>
                <a:r>
                  <a:rPr lang="en-US" sz="1200" b="1" i="0" u="none" strike="noStrike" kern="1200" baseline="0">
                    <a:solidFill>
                      <a:sysClr val="windowText" lastClr="000000">
                        <a:lumMod val="65000"/>
                        <a:lumOff val="35000"/>
                      </a:sysClr>
                    </a:solidFill>
                    <a:latin typeface="+mn-lt"/>
                    <a:ea typeface="+mn-ea"/>
                    <a:cs typeface="+mn-cs"/>
                  </a:rPr>
                  <a:t>Relative abundance (%)</a:t>
                </a:r>
              </a:p>
              <a:p>
                <a:pPr marL="0" marR="0" lvl="0" indent="0" algn="ctr" defTabSz="914400" rtl="0" eaLnBrk="1" fontAlgn="auto" latinLnBrk="0" hangingPunct="1">
                  <a:lnSpc>
                    <a:spcPct val="100000"/>
                  </a:lnSpc>
                  <a:spcBef>
                    <a:spcPts val="0"/>
                  </a:spcBef>
                  <a:spcAft>
                    <a:spcPts val="0"/>
                  </a:spcAft>
                  <a:buClrTx/>
                  <a:buSzTx/>
                  <a:buFontTx/>
                  <a:buNone/>
                  <a:tabLst/>
                  <a:defRPr lang="en-US" b="1">
                    <a:solidFill>
                      <a:sysClr val="windowText" lastClr="000000">
                        <a:lumMod val="65000"/>
                        <a:lumOff val="35000"/>
                      </a:sysClr>
                    </a:solidFill>
                  </a:defRPr>
                </a:pPr>
                <a:endParaRPr lang="en-US" sz="1000" b="1" i="0" u="none" strike="noStrike" kern="1200" baseline="0">
                  <a:solidFill>
                    <a:sysClr val="windowText" lastClr="000000">
                      <a:lumMod val="65000"/>
                      <a:lumOff val="35000"/>
                    </a:sysClr>
                  </a:solidFill>
                  <a:latin typeface="+mn-lt"/>
                  <a:ea typeface="+mn-ea"/>
                  <a:cs typeface="+mn-cs"/>
                </a:endParaRPr>
              </a:p>
            </c:rich>
          </c:tx>
          <c:layout>
            <c:manualLayout>
              <c:xMode val="edge"/>
              <c:yMode val="edge"/>
              <c:x val="3.638976727383976E-2"/>
              <c:y val="0.14393172114690034"/>
            </c:manualLayout>
          </c:layout>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000" b="1" i="0" u="none" strike="noStrike" kern="1200" baseline="0">
                  <a:solidFill>
                    <a:sysClr val="windowText" lastClr="000000">
                      <a:lumMod val="65000"/>
                      <a:lumOff val="35000"/>
                    </a:sys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88494252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Low-density buckthorn site</a:t>
            </a:r>
            <a:endParaRPr lang="en-US" sz="1400">
              <a:effectLst/>
            </a:endParaRPr>
          </a:p>
        </c:rich>
      </c:tx>
      <c:layout>
        <c:manualLayout>
          <c:xMode val="edge"/>
          <c:yMode val="edge"/>
          <c:x val="0.25952535154220935"/>
          <c:y val="4.21898276481472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yVal>
            <c:numRef>
              <c:f>'Invertebrate diversity'!$D$30:$D$38</c:f>
              <c:numCache>
                <c:formatCode>0.000</c:formatCode>
                <c:ptCount val="9"/>
                <c:pt idx="0">
                  <c:v>0.21621621621621623</c:v>
                </c:pt>
                <c:pt idx="1">
                  <c:v>0.20270270270270271</c:v>
                </c:pt>
                <c:pt idx="2">
                  <c:v>0.1891891891891892</c:v>
                </c:pt>
                <c:pt idx="3">
                  <c:v>0.13513513513513514</c:v>
                </c:pt>
                <c:pt idx="4">
                  <c:v>0.14864864864864866</c:v>
                </c:pt>
                <c:pt idx="5">
                  <c:v>4.0540540540540543E-2</c:v>
                </c:pt>
                <c:pt idx="6">
                  <c:v>4.0540540540540543E-2</c:v>
                </c:pt>
                <c:pt idx="7">
                  <c:v>1.3513513513513514E-2</c:v>
                </c:pt>
                <c:pt idx="8">
                  <c:v>1.3513513513513514E-2</c:v>
                </c:pt>
              </c:numCache>
            </c:numRef>
          </c:yVal>
          <c:smooth val="0"/>
          <c:extLst>
            <c:ext xmlns:c16="http://schemas.microsoft.com/office/drawing/2014/chart" uri="{C3380CC4-5D6E-409C-BE32-E72D297353CC}">
              <c16:uniqueId val="{00000000-D90B-4EFD-B1BA-2F91874F34DC}"/>
            </c:ext>
          </c:extLst>
        </c:ser>
        <c:dLbls>
          <c:showLegendKey val="0"/>
          <c:showVal val="0"/>
          <c:showCatName val="0"/>
          <c:showSerName val="0"/>
          <c:showPercent val="0"/>
          <c:showBubbleSize val="0"/>
        </c:dLbls>
        <c:axId val="948513311"/>
        <c:axId val="950008703"/>
      </c:scatterChart>
      <c:valAx>
        <c:axId val="948513311"/>
        <c:scaling>
          <c:orientation val="minMax"/>
          <c:max val="9"/>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i="0" baseline="0">
                    <a:effectLst/>
                  </a:rPr>
                  <a:t>Abundance rank</a:t>
                </a:r>
                <a:endParaRPr lang="en-US" sz="1200">
                  <a:effectLst/>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950008703"/>
        <c:crosses val="autoZero"/>
        <c:crossBetween val="midCat"/>
        <c:majorUnit val="1"/>
      </c:valAx>
      <c:valAx>
        <c:axId val="950008703"/>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i="0" baseline="0">
                    <a:effectLst/>
                  </a:rPr>
                  <a:t>Relative abundance (%)</a:t>
                </a:r>
                <a:endParaRPr lang="en-US" sz="1200">
                  <a:effectLst/>
                </a:endParaRPr>
              </a:p>
            </c:rich>
          </c:tx>
          <c:layout>
            <c:manualLayout>
              <c:xMode val="edge"/>
              <c:yMode val="edge"/>
              <c:x val="3.9461883408071746E-2"/>
              <c:y val="0.136680851063829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948513311"/>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Lit>
                <c:formatCode>General</c:formatCode>
                <c:ptCount val="2"/>
                <c:pt idx="0">
                  <c:v>1.9</c:v>
                </c:pt>
                <c:pt idx="1">
                  <c:v>1.6</c:v>
                </c:pt>
              </c:numLit>
            </c:plus>
            <c:minus>
              <c:numLit>
                <c:formatCode>General</c:formatCode>
                <c:ptCount val="2"/>
                <c:pt idx="0">
                  <c:v>1.9</c:v>
                </c:pt>
                <c:pt idx="1">
                  <c:v>1.6</c:v>
                </c:pt>
              </c:numLit>
            </c:minus>
            <c:spPr>
              <a:noFill/>
              <a:ln w="9525" cap="flat" cmpd="sng" algn="ctr">
                <a:solidFill>
                  <a:schemeClr val="tx1">
                    <a:lumMod val="65000"/>
                    <a:lumOff val="35000"/>
                  </a:schemeClr>
                </a:solidFill>
                <a:round/>
              </a:ln>
              <a:effectLst/>
            </c:spPr>
          </c:errBars>
          <c:cat>
            <c:strRef>
              <c:f>'Microbial diversity'!$B$44:$C$44</c:f>
              <c:strCache>
                <c:ptCount val="2"/>
                <c:pt idx="0">
                  <c:v>High</c:v>
                </c:pt>
                <c:pt idx="1">
                  <c:v>Low</c:v>
                </c:pt>
              </c:strCache>
            </c:strRef>
          </c:cat>
          <c:val>
            <c:numRef>
              <c:f>'Microbial diversity'!$B$45:$C$45</c:f>
              <c:numCache>
                <c:formatCode>0.0</c:formatCode>
                <c:ptCount val="2"/>
                <c:pt idx="0">
                  <c:v>67.741935483870961</c:v>
                </c:pt>
                <c:pt idx="1">
                  <c:v>69.354838709677423</c:v>
                </c:pt>
              </c:numCache>
            </c:numRef>
          </c:val>
          <c:extLst>
            <c:ext xmlns:c16="http://schemas.microsoft.com/office/drawing/2014/chart" uri="{C3380CC4-5D6E-409C-BE32-E72D297353CC}">
              <c16:uniqueId val="{00000000-37A3-401B-91E2-DD433721E27E}"/>
            </c:ext>
          </c:extLst>
        </c:ser>
        <c:dLbls>
          <c:showLegendKey val="0"/>
          <c:showVal val="0"/>
          <c:showCatName val="0"/>
          <c:showSerName val="0"/>
          <c:showPercent val="0"/>
          <c:showBubbleSize val="0"/>
        </c:dLbls>
        <c:gapWidth val="219"/>
        <c:overlap val="-27"/>
        <c:axId val="950979487"/>
        <c:axId val="1017406527"/>
      </c:barChart>
      <c:catAx>
        <c:axId val="95097948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200" b="1" i="0" u="none" strike="noStrike" kern="1200" baseline="0">
                    <a:solidFill>
                      <a:sysClr val="windowText" lastClr="000000">
                        <a:lumMod val="65000"/>
                        <a:lumOff val="35000"/>
                      </a:sysClr>
                    </a:solidFill>
                    <a:latin typeface="+mn-lt"/>
                    <a:ea typeface="+mn-ea"/>
                    <a:cs typeface="+mn-cs"/>
                  </a:rPr>
                  <a:t>Buckthorn</a:t>
                </a:r>
                <a:r>
                  <a:rPr lang="en-US" baseline="0"/>
                  <a:t> </a:t>
                </a:r>
                <a:r>
                  <a:rPr lang="en-US" sz="1200" b="1" i="0" u="none" strike="noStrike" kern="1200" baseline="0">
                    <a:solidFill>
                      <a:sysClr val="windowText" lastClr="000000">
                        <a:lumMod val="65000"/>
                        <a:lumOff val="35000"/>
                      </a:sysClr>
                    </a:solidFill>
                    <a:latin typeface="+mn-lt"/>
                    <a:ea typeface="+mn-ea"/>
                    <a:cs typeface="+mn-cs"/>
                  </a:rPr>
                  <a:t>Density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1000" b="1" i="0" u="none" strike="noStrike" kern="1200" baseline="0">
                <a:solidFill>
                  <a:schemeClr val="tx1">
                    <a:lumMod val="65000"/>
                    <a:lumOff val="35000"/>
                  </a:schemeClr>
                </a:solidFill>
                <a:latin typeface="+mn-lt"/>
                <a:ea typeface="+mn-ea"/>
                <a:cs typeface="+mn-cs"/>
              </a:defRPr>
            </a:pPr>
            <a:endParaRPr lang="en-US"/>
          </a:p>
        </c:txPr>
        <c:crossAx val="1017406527"/>
        <c:crosses val="autoZero"/>
        <c:auto val="1"/>
        <c:lblAlgn val="ctr"/>
        <c:lblOffset val="100"/>
        <c:noMultiLvlLbl val="0"/>
      </c:catAx>
      <c:valAx>
        <c:axId val="1017406527"/>
        <c:scaling>
          <c:orientation val="minMax"/>
          <c:max val="8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US" sz="1200" b="1" i="0" u="none" strike="noStrike" kern="1200" baseline="0">
                    <a:solidFill>
                      <a:sysClr val="windowText" lastClr="000000">
                        <a:lumMod val="65000"/>
                        <a:lumOff val="35000"/>
                      </a:sysClr>
                    </a:solidFill>
                    <a:latin typeface="+mn-lt"/>
                    <a:ea typeface="+mn-ea"/>
                    <a:cs typeface="+mn-cs"/>
                  </a:defRPr>
                </a:pPr>
                <a:r>
                  <a:rPr lang="en-US" sz="1200" b="1" i="0" u="none" strike="noStrike" kern="1200" baseline="0">
                    <a:solidFill>
                      <a:sysClr val="windowText" lastClr="000000">
                        <a:lumMod val="65000"/>
                        <a:lumOff val="35000"/>
                      </a:sysClr>
                    </a:solidFill>
                    <a:latin typeface="+mn-lt"/>
                    <a:ea typeface="+mn-ea"/>
                    <a:cs typeface="+mn-cs"/>
                  </a:rPr>
                  <a:t>Microbial Functional Diversity (%)</a:t>
                </a:r>
              </a:p>
            </c:rich>
          </c:tx>
          <c:overlay val="0"/>
          <c:spPr>
            <a:noFill/>
            <a:ln>
              <a:noFill/>
            </a:ln>
            <a:effectLst/>
          </c:spPr>
          <c:txPr>
            <a:bodyPr rot="-5400000" spcFirstLastPara="1" vertOverflow="ellipsis" vert="horz" wrap="square" anchor="ctr" anchorCtr="1"/>
            <a:lstStyle/>
            <a:p>
              <a:pPr>
                <a:defRPr lang="en-US" sz="1200" b="1" i="0" u="none" strike="noStrike" kern="1200" baseline="0">
                  <a:solidFill>
                    <a:sysClr val="windowText" lastClr="000000">
                      <a:lumMod val="65000"/>
                      <a:lumOff val="35000"/>
                    </a:sys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0979487"/>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cat>
            <c:strRef>
              <c:f>'Herbaceous stem density'!$F$4:$G$4</c:f>
              <c:strCache>
                <c:ptCount val="2"/>
                <c:pt idx="0">
                  <c:v>High</c:v>
                </c:pt>
                <c:pt idx="1">
                  <c:v>Low</c:v>
                </c:pt>
              </c:strCache>
            </c:strRef>
          </c:cat>
          <c:val>
            <c:numRef>
              <c:f>'Herbaceous stem density'!$F$5:$G$5</c:f>
              <c:numCache>
                <c:formatCode>0.00</c:formatCode>
                <c:ptCount val="2"/>
                <c:pt idx="0">
                  <c:v>3.5880875493362043</c:v>
                </c:pt>
                <c:pt idx="1">
                  <c:v>470.03946896304274</c:v>
                </c:pt>
              </c:numCache>
            </c:numRef>
          </c:val>
          <c:extLst>
            <c:ext xmlns:c16="http://schemas.microsoft.com/office/drawing/2014/chart" uri="{C3380CC4-5D6E-409C-BE32-E72D297353CC}">
              <c16:uniqueId val="{00000000-A600-4AE3-AB5A-125355B48664}"/>
            </c:ext>
          </c:extLst>
        </c:ser>
        <c:dLbls>
          <c:showLegendKey val="0"/>
          <c:showVal val="0"/>
          <c:showCatName val="0"/>
          <c:showSerName val="0"/>
          <c:showPercent val="0"/>
          <c:showBubbleSize val="0"/>
        </c:dLbls>
        <c:gapWidth val="219"/>
        <c:overlap val="-27"/>
        <c:axId val="1583260208"/>
        <c:axId val="1578546208"/>
      </c:barChart>
      <c:catAx>
        <c:axId val="1583260208"/>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 Density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578546208"/>
        <c:crosses val="autoZero"/>
        <c:auto val="1"/>
        <c:lblAlgn val="ctr"/>
        <c:lblOffset val="100"/>
        <c:noMultiLvlLbl val="0"/>
      </c:catAx>
      <c:valAx>
        <c:axId val="1578546208"/>
        <c:scaling>
          <c:logBase val="10"/>
          <c:orientation val="minMax"/>
          <c:max val="1000"/>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 Herbaceous</a:t>
                </a:r>
                <a:r>
                  <a:rPr lang="en-US" sz="1200" b="1" baseline="0"/>
                  <a:t> stems / m</a:t>
                </a:r>
                <a:r>
                  <a:rPr lang="en-US" sz="1200" b="1" baseline="30000"/>
                  <a:t>2</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326020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Ref>
                <c:f>'Soil temperature'!$E$6:$F$6</c:f>
                <c:numCache>
                  <c:formatCode>General</c:formatCode>
                  <c:ptCount val="2"/>
                  <c:pt idx="0">
                    <c:v>8.6602540378443837E-2</c:v>
                  </c:pt>
                  <c:pt idx="1">
                    <c:v>0.22867371223353633</c:v>
                  </c:pt>
                </c:numCache>
              </c:numRef>
            </c:plus>
            <c:minus>
              <c:numRef>
                <c:f>'Soil temperature'!$E$6:$F$6</c:f>
                <c:numCache>
                  <c:formatCode>General</c:formatCode>
                  <c:ptCount val="2"/>
                  <c:pt idx="0">
                    <c:v>8.6602540378443837E-2</c:v>
                  </c:pt>
                  <c:pt idx="1">
                    <c:v>0.22867371223353633</c:v>
                  </c:pt>
                </c:numCache>
              </c:numRef>
            </c:minus>
            <c:spPr>
              <a:noFill/>
              <a:ln w="9525" cap="flat" cmpd="sng" algn="ctr">
                <a:solidFill>
                  <a:schemeClr val="tx1">
                    <a:lumMod val="65000"/>
                    <a:lumOff val="35000"/>
                  </a:schemeClr>
                </a:solidFill>
                <a:round/>
              </a:ln>
              <a:effectLst/>
            </c:spPr>
          </c:errBars>
          <c:cat>
            <c:strRef>
              <c:f>'Soil temperature'!$E$4:$F$4</c:f>
              <c:strCache>
                <c:ptCount val="2"/>
                <c:pt idx="0">
                  <c:v>High</c:v>
                </c:pt>
                <c:pt idx="1">
                  <c:v>Low</c:v>
                </c:pt>
              </c:strCache>
            </c:strRef>
          </c:cat>
          <c:val>
            <c:numRef>
              <c:f>'Soil temperature'!$E$5:$F$5</c:f>
              <c:numCache>
                <c:formatCode>0.00</c:formatCode>
                <c:ptCount val="2"/>
                <c:pt idx="0">
                  <c:v>2.5499999999999998</c:v>
                </c:pt>
                <c:pt idx="1">
                  <c:v>2.5750000000000002</c:v>
                </c:pt>
              </c:numCache>
            </c:numRef>
          </c:val>
          <c:extLst>
            <c:ext xmlns:c16="http://schemas.microsoft.com/office/drawing/2014/chart" uri="{C3380CC4-5D6E-409C-BE32-E72D297353CC}">
              <c16:uniqueId val="{00000000-12D7-4501-90AB-B013633C63A7}"/>
            </c:ext>
          </c:extLst>
        </c:ser>
        <c:dLbls>
          <c:showLegendKey val="0"/>
          <c:showVal val="0"/>
          <c:showCatName val="0"/>
          <c:showSerName val="0"/>
          <c:showPercent val="0"/>
          <c:showBubbleSize val="0"/>
        </c:dLbls>
        <c:gapWidth val="219"/>
        <c:overlap val="-27"/>
        <c:axId val="1397286223"/>
        <c:axId val="1524109615"/>
      </c:barChart>
      <c:catAx>
        <c:axId val="1397286223"/>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 density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524109615"/>
        <c:crosses val="autoZero"/>
        <c:auto val="1"/>
        <c:lblAlgn val="ctr"/>
        <c:lblOffset val="100"/>
        <c:noMultiLvlLbl val="0"/>
      </c:catAx>
      <c:valAx>
        <c:axId val="1524109615"/>
        <c:scaling>
          <c:orientation val="minMax"/>
          <c:max val="3"/>
          <c:min val="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 temperature (C)</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397286223"/>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pH</c:v>
          </c:tx>
          <c:spPr>
            <a:solidFill>
              <a:schemeClr val="accent1"/>
            </a:solidFill>
            <a:ln>
              <a:noFill/>
            </a:ln>
            <a:effectLst/>
          </c:spPr>
          <c:invertIfNegative val="0"/>
          <c:errBars>
            <c:errBarType val="both"/>
            <c:errValType val="cust"/>
            <c:noEndCap val="0"/>
            <c:plus>
              <c:numLit>
                <c:formatCode>General</c:formatCode>
                <c:ptCount val="2"/>
                <c:pt idx="0">
                  <c:v>0.02</c:v>
                </c:pt>
                <c:pt idx="1">
                  <c:v>0.02</c:v>
                </c:pt>
              </c:numLit>
            </c:plus>
            <c:minus>
              <c:numLit>
                <c:formatCode>General</c:formatCode>
                <c:ptCount val="2"/>
                <c:pt idx="0">
                  <c:v>0.02</c:v>
                </c:pt>
                <c:pt idx="1">
                  <c:v>0.02</c:v>
                </c:pt>
              </c:numLit>
            </c:minus>
            <c:spPr>
              <a:noFill/>
              <a:ln w="9525" cap="flat" cmpd="sng" algn="ctr">
                <a:solidFill>
                  <a:schemeClr val="tx1">
                    <a:lumMod val="65000"/>
                    <a:lumOff val="35000"/>
                  </a:schemeClr>
                </a:solidFill>
                <a:round/>
              </a:ln>
              <a:effectLst/>
            </c:spPr>
          </c:errBars>
          <c:cat>
            <c:strRef>
              <c:f>'Soil nutrients, pH, %SOM'!$N$4:$O$4</c:f>
              <c:strCache>
                <c:ptCount val="2"/>
                <c:pt idx="0">
                  <c:v>High</c:v>
                </c:pt>
                <c:pt idx="1">
                  <c:v>Low</c:v>
                </c:pt>
              </c:strCache>
            </c:strRef>
          </c:cat>
          <c:val>
            <c:numRef>
              <c:f>'Soil nutrients, pH, %SOM'!$N$5:$O$5</c:f>
              <c:numCache>
                <c:formatCode>0.00</c:formatCode>
                <c:ptCount val="2"/>
                <c:pt idx="0">
                  <c:v>7.4399999999999977</c:v>
                </c:pt>
                <c:pt idx="1">
                  <c:v>7.1239999999999997</c:v>
                </c:pt>
              </c:numCache>
            </c:numRef>
          </c:val>
          <c:extLst>
            <c:ext xmlns:c16="http://schemas.microsoft.com/office/drawing/2014/chart" uri="{C3380CC4-5D6E-409C-BE32-E72D297353CC}">
              <c16:uniqueId val="{00000000-1CEF-4969-B9AC-FDFA7502F6F2}"/>
            </c:ext>
          </c:extLst>
        </c:ser>
        <c:ser>
          <c:idx val="1"/>
          <c:order val="1"/>
          <c:tx>
            <c:v>% Soil Organic Matter</c:v>
          </c:tx>
          <c:spPr>
            <a:solidFill>
              <a:schemeClr val="accent2"/>
            </a:solidFill>
            <a:ln>
              <a:noFill/>
            </a:ln>
            <a:effectLst/>
          </c:spPr>
          <c:invertIfNegative val="0"/>
          <c:errBars>
            <c:errBarType val="both"/>
            <c:errValType val="cust"/>
            <c:noEndCap val="0"/>
            <c:plus>
              <c:numLit>
                <c:formatCode>General</c:formatCode>
                <c:ptCount val="2"/>
                <c:pt idx="0">
                  <c:v>0.97</c:v>
                </c:pt>
                <c:pt idx="1">
                  <c:v>0.9</c:v>
                </c:pt>
              </c:numLit>
            </c:plus>
            <c:minus>
              <c:numLit>
                <c:formatCode>General</c:formatCode>
                <c:ptCount val="2"/>
                <c:pt idx="0">
                  <c:v>0.97</c:v>
                </c:pt>
                <c:pt idx="1">
                  <c:v>0.9</c:v>
                </c:pt>
              </c:numLit>
            </c:minus>
            <c:spPr>
              <a:noFill/>
              <a:ln w="9525" cap="flat" cmpd="sng" algn="ctr">
                <a:solidFill>
                  <a:schemeClr val="tx1">
                    <a:lumMod val="65000"/>
                    <a:lumOff val="35000"/>
                  </a:schemeClr>
                </a:solidFill>
                <a:round/>
              </a:ln>
              <a:effectLst/>
            </c:spPr>
          </c:errBars>
          <c:cat>
            <c:strRef>
              <c:f>'Soil nutrients, pH, %SOM'!$N$4:$O$4</c:f>
              <c:strCache>
                <c:ptCount val="2"/>
                <c:pt idx="0">
                  <c:v>High</c:v>
                </c:pt>
                <c:pt idx="1">
                  <c:v>Low</c:v>
                </c:pt>
              </c:strCache>
            </c:strRef>
          </c:cat>
          <c:val>
            <c:numRef>
              <c:f>'Soil nutrients, pH, %SOM'!$N$7:$O$7</c:f>
              <c:numCache>
                <c:formatCode>0.00</c:formatCode>
                <c:ptCount val="2"/>
                <c:pt idx="0">
                  <c:v>8.3961262080721113</c:v>
                </c:pt>
                <c:pt idx="1">
                  <c:v>12.491001046564206</c:v>
                </c:pt>
              </c:numCache>
            </c:numRef>
          </c:val>
          <c:extLst>
            <c:ext xmlns:c16="http://schemas.microsoft.com/office/drawing/2014/chart" uri="{C3380CC4-5D6E-409C-BE32-E72D297353CC}">
              <c16:uniqueId val="{00000001-1CEF-4969-B9AC-FDFA7502F6F2}"/>
            </c:ext>
          </c:extLst>
        </c:ser>
        <c:dLbls>
          <c:showLegendKey val="0"/>
          <c:showVal val="0"/>
          <c:showCatName val="0"/>
          <c:showSerName val="0"/>
          <c:showPercent val="0"/>
          <c:showBubbleSize val="0"/>
        </c:dLbls>
        <c:gapWidth val="219"/>
        <c:overlap val="-27"/>
        <c:axId val="314590656"/>
        <c:axId val="355772960"/>
      </c:barChart>
      <c:catAx>
        <c:axId val="31459065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 density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55772960"/>
        <c:crosses val="autoZero"/>
        <c:auto val="1"/>
        <c:lblAlgn val="ctr"/>
        <c:lblOffset val="100"/>
        <c:noMultiLvlLbl val="0"/>
      </c:catAx>
      <c:valAx>
        <c:axId val="355772960"/>
        <c:scaling>
          <c:orientation val="minMax"/>
          <c:max val="1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4590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'Soil nutrients, pH, %SOM'!$S$3</c:f>
              <c:strCache>
                <c:ptCount val="1"/>
                <c:pt idx="0">
                  <c:v>NO3 (mg/g)</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'Soil nutrients, pH, %SOM'!$R$4:$R$33</c:f>
              <c:numCache>
                <c:formatCode>0.00</c:formatCode>
                <c:ptCount val="30"/>
                <c:pt idx="0">
                  <c:v>3.6673656880367602</c:v>
                </c:pt>
                <c:pt idx="1">
                  <c:v>8.27872459355636</c:v>
                </c:pt>
                <c:pt idx="2">
                  <c:v>9.9523717754590759</c:v>
                </c:pt>
                <c:pt idx="3">
                  <c:v>11.288512061141635</c:v>
                </c:pt>
                <c:pt idx="4">
                  <c:v>7.8337260181757005</c:v>
                </c:pt>
                <c:pt idx="5">
                  <c:v>8.8389101519572542</c:v>
                </c:pt>
                <c:pt idx="6">
                  <c:v>18.057256019642868</c:v>
                </c:pt>
                <c:pt idx="7">
                  <c:v>6.3068873732293085</c:v>
                </c:pt>
                <c:pt idx="8">
                  <c:v>1.2897102008127299</c:v>
                </c:pt>
                <c:pt idx="9">
                  <c:v>10.123299994708145</c:v>
                </c:pt>
                <c:pt idx="10">
                  <c:v>6.7072171225178057</c:v>
                </c:pt>
                <c:pt idx="11">
                  <c:v>8.8072317710390617</c:v>
                </c:pt>
                <c:pt idx="12">
                  <c:v>6.8749903027105903</c:v>
                </c:pt>
                <c:pt idx="13">
                  <c:v>6.9922225545916774</c:v>
                </c:pt>
                <c:pt idx="14">
                  <c:v>10.923467493502709</c:v>
                </c:pt>
                <c:pt idx="15">
                  <c:v>13.476681552987438</c:v>
                </c:pt>
                <c:pt idx="16">
                  <c:v>14.600336911725412</c:v>
                </c:pt>
                <c:pt idx="17">
                  <c:v>11.138774565429719</c:v>
                </c:pt>
                <c:pt idx="18">
                  <c:v>14.45665023210219</c:v>
                </c:pt>
                <c:pt idx="19">
                  <c:v>10.572432911320055</c:v>
                </c:pt>
                <c:pt idx="20">
                  <c:v>11.76013731799166</c:v>
                </c:pt>
                <c:pt idx="21">
                  <c:v>8.6452432335221623</c:v>
                </c:pt>
                <c:pt idx="22">
                  <c:v>12.674997600946833</c:v>
                </c:pt>
                <c:pt idx="23">
                  <c:v>10.859241637307955</c:v>
                </c:pt>
                <c:pt idx="24">
                  <c:v>11.423279324193333</c:v>
                </c:pt>
                <c:pt idx="25">
                  <c:v>23.32191761813046</c:v>
                </c:pt>
                <c:pt idx="26">
                  <c:v>11.696919343406611</c:v>
                </c:pt>
                <c:pt idx="27">
                  <c:v>11.577975723450413</c:v>
                </c:pt>
                <c:pt idx="28">
                  <c:v>12.637316450543961</c:v>
                </c:pt>
                <c:pt idx="29">
                  <c:v>8.5231112754048617</c:v>
                </c:pt>
              </c:numCache>
            </c:numRef>
          </c:xVal>
          <c:yVal>
            <c:numRef>
              <c:f>'Soil nutrients, pH, %SOM'!$S$4:$S$33</c:f>
              <c:numCache>
                <c:formatCode>0.0000</c:formatCode>
                <c:ptCount val="30"/>
                <c:pt idx="0">
                  <c:v>1.1080711354309167E-2</c:v>
                </c:pt>
                <c:pt idx="1">
                  <c:v>1.1942098914354646E-2</c:v>
                </c:pt>
                <c:pt idx="2">
                  <c:v>8.4782608695652163E-3</c:v>
                </c:pt>
                <c:pt idx="3">
                  <c:v>1.0860440713536201E-2</c:v>
                </c:pt>
                <c:pt idx="4">
                  <c:v>1.2211668928086838E-2</c:v>
                </c:pt>
                <c:pt idx="5">
                  <c:v>1.0172872340425533E-2</c:v>
                </c:pt>
                <c:pt idx="6">
                  <c:v>1.2053571428571429E-2</c:v>
                </c:pt>
                <c:pt idx="7">
                  <c:v>6.3025210084033615E-3</c:v>
                </c:pt>
                <c:pt idx="8">
                  <c:v>1.5801526717557253E-2</c:v>
                </c:pt>
                <c:pt idx="9">
                  <c:v>1.4429928741092637E-2</c:v>
                </c:pt>
                <c:pt idx="10">
                  <c:v>8.7852494577006501E-3</c:v>
                </c:pt>
                <c:pt idx="11">
                  <c:v>1.2121212121212119E-2</c:v>
                </c:pt>
                <c:pt idx="12">
                  <c:v>5.4756637168141596E-3</c:v>
                </c:pt>
                <c:pt idx="13">
                  <c:v>2.7565084226646246E-3</c:v>
                </c:pt>
                <c:pt idx="14">
                  <c:v>1.0800000000000001E-2</c:v>
                </c:pt>
                <c:pt idx="15">
                  <c:v>1.4534161490683227E-2</c:v>
                </c:pt>
                <c:pt idx="16">
                  <c:v>1.910958904109589E-2</c:v>
                </c:pt>
                <c:pt idx="17">
                  <c:v>1.8320610687022898E-2</c:v>
                </c:pt>
                <c:pt idx="18">
                  <c:v>1.5619136960600376E-2</c:v>
                </c:pt>
                <c:pt idx="19">
                  <c:v>1.8648648648648649E-2</c:v>
                </c:pt>
                <c:pt idx="20">
                  <c:v>1.8679245283018869E-2</c:v>
                </c:pt>
                <c:pt idx="21">
                  <c:v>1.1616847826086955E-2</c:v>
                </c:pt>
                <c:pt idx="22">
                  <c:v>2.0967741935483869E-2</c:v>
                </c:pt>
                <c:pt idx="23">
                  <c:v>1.4771395076201642E-2</c:v>
                </c:pt>
                <c:pt idx="24">
                  <c:v>1.5865384615384615E-2</c:v>
                </c:pt>
                <c:pt idx="25">
                  <c:v>1.7424242424242422E-2</c:v>
                </c:pt>
                <c:pt idx="26">
                  <c:v>1.6781767955801104E-2</c:v>
                </c:pt>
                <c:pt idx="27">
                  <c:v>1.0098176718092567E-2</c:v>
                </c:pt>
                <c:pt idx="28">
                  <c:v>1.7974322396576321E-2</c:v>
                </c:pt>
                <c:pt idx="29">
                  <c:v>2.0575221238938051E-2</c:v>
                </c:pt>
              </c:numCache>
            </c:numRef>
          </c:yVal>
          <c:smooth val="0"/>
          <c:extLst>
            <c:ext xmlns:c16="http://schemas.microsoft.com/office/drawing/2014/chart" uri="{C3380CC4-5D6E-409C-BE32-E72D297353CC}">
              <c16:uniqueId val="{00000000-870D-4491-8A04-55A9B8B2DE2B}"/>
            </c:ext>
          </c:extLst>
        </c:ser>
        <c:dLbls>
          <c:showLegendKey val="0"/>
          <c:showVal val="0"/>
          <c:showCatName val="0"/>
          <c:showSerName val="0"/>
          <c:showPercent val="0"/>
          <c:showBubbleSize val="0"/>
        </c:dLbls>
        <c:axId val="455794720"/>
        <c:axId val="435260992"/>
      </c:scatterChart>
      <c:valAx>
        <c:axId val="4557947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a:t>
                </a:r>
                <a:r>
                  <a:rPr lang="en-US" sz="1200" b="1" baseline="0"/>
                  <a:t> Organic Matter (%)</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35260992"/>
        <c:crosses val="autoZero"/>
        <c:crossBetween val="midCat"/>
      </c:valAx>
      <c:valAx>
        <c:axId val="435260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 NO</a:t>
                </a:r>
                <a:r>
                  <a:rPr lang="en-US" sz="1200" b="1" baseline="-25000"/>
                  <a:t>3</a:t>
                </a:r>
                <a:r>
                  <a:rPr lang="en-US" sz="1200" b="1"/>
                  <a:t> (mg/g)</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557947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'Soil nutrients, pH, %SOM'!$V$3</c:f>
              <c:strCache>
                <c:ptCount val="1"/>
                <c:pt idx="0">
                  <c:v>pH</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0"/>
            <c:dispEq val="0"/>
          </c:trendline>
          <c:xVal>
            <c:numRef>
              <c:f>'Soil nutrients, pH, %SOM'!$U$4:$U$33</c:f>
              <c:numCache>
                <c:formatCode>0.00</c:formatCode>
                <c:ptCount val="30"/>
                <c:pt idx="0">
                  <c:v>3.6673656880367602</c:v>
                </c:pt>
                <c:pt idx="1">
                  <c:v>8.27872459355636</c:v>
                </c:pt>
                <c:pt idx="2">
                  <c:v>9.9523717754590759</c:v>
                </c:pt>
                <c:pt idx="3">
                  <c:v>11.288512061141635</c:v>
                </c:pt>
                <c:pt idx="4">
                  <c:v>7.8337260181757005</c:v>
                </c:pt>
                <c:pt idx="5">
                  <c:v>8.8389101519572542</c:v>
                </c:pt>
                <c:pt idx="6">
                  <c:v>18.057256019642868</c:v>
                </c:pt>
                <c:pt idx="7">
                  <c:v>6.3068873732293085</c:v>
                </c:pt>
                <c:pt idx="8">
                  <c:v>1.2897102008127299</c:v>
                </c:pt>
                <c:pt idx="9">
                  <c:v>10.123299994708145</c:v>
                </c:pt>
                <c:pt idx="10">
                  <c:v>6.7072171225178057</c:v>
                </c:pt>
                <c:pt idx="11">
                  <c:v>8.8072317710390617</c:v>
                </c:pt>
                <c:pt idx="12">
                  <c:v>6.8749903027105903</c:v>
                </c:pt>
                <c:pt idx="13">
                  <c:v>6.9922225545916774</c:v>
                </c:pt>
                <c:pt idx="14">
                  <c:v>10.923467493502709</c:v>
                </c:pt>
                <c:pt idx="15">
                  <c:v>13.476681552987438</c:v>
                </c:pt>
                <c:pt idx="16">
                  <c:v>14.600336911725412</c:v>
                </c:pt>
                <c:pt idx="17">
                  <c:v>11.138774565429719</c:v>
                </c:pt>
                <c:pt idx="18">
                  <c:v>14.45665023210219</c:v>
                </c:pt>
                <c:pt idx="19">
                  <c:v>10.572432911320055</c:v>
                </c:pt>
                <c:pt idx="20">
                  <c:v>11.76013731799166</c:v>
                </c:pt>
                <c:pt idx="21">
                  <c:v>8.6452432335221623</c:v>
                </c:pt>
                <c:pt idx="22">
                  <c:v>12.674997600946833</c:v>
                </c:pt>
                <c:pt idx="23">
                  <c:v>10.859241637307955</c:v>
                </c:pt>
                <c:pt idx="24">
                  <c:v>11.423279324193333</c:v>
                </c:pt>
                <c:pt idx="25">
                  <c:v>23.32191761813046</c:v>
                </c:pt>
                <c:pt idx="26">
                  <c:v>11.696919343406611</c:v>
                </c:pt>
                <c:pt idx="27">
                  <c:v>11.577975723450413</c:v>
                </c:pt>
                <c:pt idx="28">
                  <c:v>12.637316450543961</c:v>
                </c:pt>
                <c:pt idx="29">
                  <c:v>8.5231112754048617</c:v>
                </c:pt>
              </c:numCache>
            </c:numRef>
          </c:xVal>
          <c:yVal>
            <c:numRef>
              <c:f>'Soil nutrients, pH, %SOM'!$V$4:$V$33</c:f>
              <c:numCache>
                <c:formatCode>General</c:formatCode>
                <c:ptCount val="30"/>
                <c:pt idx="0">
                  <c:v>7.46</c:v>
                </c:pt>
                <c:pt idx="1">
                  <c:v>7.44</c:v>
                </c:pt>
                <c:pt idx="2">
                  <c:v>7.46</c:v>
                </c:pt>
                <c:pt idx="3">
                  <c:v>7.45</c:v>
                </c:pt>
                <c:pt idx="4">
                  <c:v>7.6</c:v>
                </c:pt>
                <c:pt idx="5">
                  <c:v>7.5</c:v>
                </c:pt>
                <c:pt idx="6">
                  <c:v>7.53</c:v>
                </c:pt>
                <c:pt idx="7">
                  <c:v>7.44</c:v>
                </c:pt>
                <c:pt idx="8">
                  <c:v>7.41</c:v>
                </c:pt>
                <c:pt idx="9">
                  <c:v>7.35</c:v>
                </c:pt>
                <c:pt idx="10">
                  <c:v>7.32</c:v>
                </c:pt>
                <c:pt idx="11">
                  <c:v>7.34</c:v>
                </c:pt>
                <c:pt idx="12">
                  <c:v>7.49</c:v>
                </c:pt>
                <c:pt idx="13">
                  <c:v>7.35</c:v>
                </c:pt>
                <c:pt idx="14">
                  <c:v>7.46</c:v>
                </c:pt>
                <c:pt idx="15">
                  <c:v>7.14</c:v>
                </c:pt>
                <c:pt idx="16">
                  <c:v>7.1</c:v>
                </c:pt>
                <c:pt idx="17">
                  <c:v>7.06</c:v>
                </c:pt>
                <c:pt idx="18">
                  <c:v>7.16</c:v>
                </c:pt>
                <c:pt idx="19">
                  <c:v>7.1</c:v>
                </c:pt>
                <c:pt idx="20">
                  <c:v>6.91</c:v>
                </c:pt>
                <c:pt idx="21">
                  <c:v>7.15</c:v>
                </c:pt>
                <c:pt idx="22">
                  <c:v>7.17</c:v>
                </c:pt>
                <c:pt idx="23">
                  <c:v>7.09</c:v>
                </c:pt>
                <c:pt idx="24">
                  <c:v>7.24</c:v>
                </c:pt>
                <c:pt idx="25">
                  <c:v>7.19</c:v>
                </c:pt>
                <c:pt idx="26">
                  <c:v>6.98</c:v>
                </c:pt>
                <c:pt idx="27">
                  <c:v>7.15</c:v>
                </c:pt>
                <c:pt idx="28">
                  <c:v>7.16</c:v>
                </c:pt>
                <c:pt idx="29">
                  <c:v>7.26</c:v>
                </c:pt>
              </c:numCache>
            </c:numRef>
          </c:yVal>
          <c:smooth val="0"/>
          <c:extLst>
            <c:ext xmlns:c16="http://schemas.microsoft.com/office/drawing/2014/chart" uri="{C3380CC4-5D6E-409C-BE32-E72D297353CC}">
              <c16:uniqueId val="{00000000-965B-44AD-87F3-4A5BF3EF9750}"/>
            </c:ext>
          </c:extLst>
        </c:ser>
        <c:dLbls>
          <c:showLegendKey val="0"/>
          <c:showVal val="0"/>
          <c:showCatName val="0"/>
          <c:showSerName val="0"/>
          <c:showPercent val="0"/>
          <c:showBubbleSize val="0"/>
        </c:dLbls>
        <c:axId val="1817516352"/>
        <c:axId val="194817632"/>
      </c:scatterChart>
      <c:valAx>
        <c:axId val="18175163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a:t>
                </a:r>
                <a:r>
                  <a:rPr lang="en-US" sz="1200" b="1" baseline="0"/>
                  <a:t> Organic Matter (%)</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4817632"/>
        <c:crosses val="autoZero"/>
        <c:crossBetween val="midCat"/>
      </c:valAx>
      <c:valAx>
        <c:axId val="19481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 pH</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8175163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Lit>
                <c:formatCode>General</c:formatCode>
                <c:ptCount val="2"/>
                <c:pt idx="0">
                  <c:v>18.7</c:v>
                </c:pt>
                <c:pt idx="1">
                  <c:v>17.600000000000001</c:v>
                </c:pt>
              </c:numLit>
            </c:plus>
            <c:minus>
              <c:numLit>
                <c:formatCode>General</c:formatCode>
                <c:ptCount val="2"/>
                <c:pt idx="0">
                  <c:v>18.7</c:v>
                </c:pt>
                <c:pt idx="1">
                  <c:v>17.600000000000001</c:v>
                </c:pt>
              </c:numLit>
            </c:minus>
            <c:spPr>
              <a:noFill/>
              <a:ln w="9525" cap="flat" cmpd="sng" algn="ctr">
                <a:solidFill>
                  <a:schemeClr val="tx1">
                    <a:lumMod val="65000"/>
                    <a:lumOff val="35000"/>
                  </a:schemeClr>
                </a:solidFill>
                <a:round/>
              </a:ln>
              <a:effectLst/>
            </c:spPr>
          </c:errBars>
          <c:cat>
            <c:strRef>
              <c:f>'Leaf litter mass, % SOM'!$F$4:$G$4</c:f>
              <c:strCache>
                <c:ptCount val="2"/>
                <c:pt idx="0">
                  <c:v>High</c:v>
                </c:pt>
                <c:pt idx="1">
                  <c:v>Low</c:v>
                </c:pt>
              </c:strCache>
            </c:strRef>
          </c:cat>
          <c:val>
            <c:numRef>
              <c:f>'Leaf litter mass, % SOM'!$F$5:$G$5</c:f>
              <c:numCache>
                <c:formatCode>0.00</c:formatCode>
                <c:ptCount val="2"/>
                <c:pt idx="0">
                  <c:v>148.70402462783767</c:v>
                </c:pt>
                <c:pt idx="1">
                  <c:v>86.971357222048795</c:v>
                </c:pt>
              </c:numCache>
            </c:numRef>
          </c:val>
          <c:extLst>
            <c:ext xmlns:c16="http://schemas.microsoft.com/office/drawing/2014/chart" uri="{C3380CC4-5D6E-409C-BE32-E72D297353CC}">
              <c16:uniqueId val="{00000000-CC19-49B6-837B-E066686781C3}"/>
            </c:ext>
          </c:extLst>
        </c:ser>
        <c:dLbls>
          <c:showLegendKey val="0"/>
          <c:showVal val="0"/>
          <c:showCatName val="0"/>
          <c:showSerName val="0"/>
          <c:showPercent val="0"/>
          <c:showBubbleSize val="0"/>
        </c:dLbls>
        <c:gapWidth val="219"/>
        <c:overlap val="-27"/>
        <c:axId val="306041520"/>
        <c:axId val="127137280"/>
      </c:barChart>
      <c:catAx>
        <c:axId val="306041520"/>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 density</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27137280"/>
        <c:crosses val="autoZero"/>
        <c:auto val="1"/>
        <c:lblAlgn val="ctr"/>
        <c:lblOffset val="100"/>
        <c:noMultiLvlLbl val="0"/>
      </c:catAx>
      <c:valAx>
        <c:axId val="127137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Leaf</a:t>
                </a:r>
                <a:r>
                  <a:rPr lang="en-US" sz="1200" b="1" baseline="0"/>
                  <a:t> litter dry mass (g/m</a:t>
                </a:r>
                <a:r>
                  <a:rPr lang="en-US" sz="1200" b="1" baseline="30000"/>
                  <a:t>2</a:t>
                </a:r>
                <a:r>
                  <a:rPr lang="en-US" sz="1200" b="1" baseline="0"/>
                  <a:t>)</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060415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errBars>
            <c:errBarType val="both"/>
            <c:errValType val="cust"/>
            <c:noEndCap val="0"/>
            <c:plus>
              <c:numLit>
                <c:formatCode>General</c:formatCode>
                <c:ptCount val="2"/>
                <c:pt idx="0">
                  <c:v>3.01</c:v>
                </c:pt>
                <c:pt idx="1">
                  <c:v>2.69</c:v>
                </c:pt>
              </c:numLit>
            </c:plus>
            <c:minus>
              <c:numLit>
                <c:formatCode>General</c:formatCode>
                <c:ptCount val="2"/>
                <c:pt idx="0">
                  <c:v>3.01</c:v>
                </c:pt>
                <c:pt idx="1">
                  <c:v>2.69</c:v>
                </c:pt>
              </c:numLit>
            </c:minus>
            <c:spPr>
              <a:noFill/>
              <a:ln w="9525" cap="flat" cmpd="sng" algn="ctr">
                <a:solidFill>
                  <a:schemeClr val="tx1">
                    <a:lumMod val="65000"/>
                    <a:lumOff val="35000"/>
                  </a:schemeClr>
                </a:solidFill>
                <a:round/>
              </a:ln>
              <a:effectLst/>
            </c:spPr>
          </c:errBars>
          <c:cat>
            <c:strRef>
              <c:f>'Leaf litter mass, % SOM'!$J$4:$K$4</c:f>
              <c:strCache>
                <c:ptCount val="2"/>
                <c:pt idx="0">
                  <c:v>High</c:v>
                </c:pt>
                <c:pt idx="1">
                  <c:v>Low</c:v>
                </c:pt>
              </c:strCache>
            </c:strRef>
          </c:cat>
          <c:val>
            <c:numRef>
              <c:f>'Leaf litter mass, % SOM'!$J$5:$K$5</c:f>
              <c:numCache>
                <c:formatCode>0.00</c:formatCode>
                <c:ptCount val="2"/>
                <c:pt idx="0">
                  <c:v>22.505446068656859</c:v>
                </c:pt>
                <c:pt idx="1">
                  <c:v>12.018390924628781</c:v>
                </c:pt>
              </c:numCache>
            </c:numRef>
          </c:val>
          <c:extLst>
            <c:ext xmlns:c16="http://schemas.microsoft.com/office/drawing/2014/chart" uri="{C3380CC4-5D6E-409C-BE32-E72D297353CC}">
              <c16:uniqueId val="{00000000-04B4-455B-B2CD-8B93F887B654}"/>
            </c:ext>
          </c:extLst>
        </c:ser>
        <c:dLbls>
          <c:showLegendKey val="0"/>
          <c:showVal val="0"/>
          <c:showCatName val="0"/>
          <c:showSerName val="0"/>
          <c:showPercent val="0"/>
          <c:showBubbleSize val="0"/>
        </c:dLbls>
        <c:gapWidth val="219"/>
        <c:overlap val="-27"/>
        <c:axId val="315486016"/>
        <c:axId val="127137696"/>
      </c:barChart>
      <c:catAx>
        <c:axId val="315486016"/>
        <c:scaling>
          <c:orientation val="minMax"/>
        </c:scaling>
        <c:delete val="0"/>
        <c:axPos val="b"/>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Buckthorn</a:t>
                </a:r>
                <a:r>
                  <a:rPr lang="en-US" sz="1200" b="1" baseline="0"/>
                  <a:t> density</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27137696"/>
        <c:crosses val="autoZero"/>
        <c:auto val="1"/>
        <c:lblAlgn val="ctr"/>
        <c:lblOffset val="100"/>
        <c:noMultiLvlLbl val="0"/>
      </c:catAx>
      <c:valAx>
        <c:axId val="127137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a:t>
                </a:r>
                <a:r>
                  <a:rPr lang="en-US" sz="1200" b="1" baseline="0"/>
                  <a:t> organic matter (%)</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154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High buckthorn density</c:v>
          </c:tx>
          <c:spPr>
            <a:ln w="25400" cap="rnd">
              <a:noFill/>
              <a:round/>
            </a:ln>
            <a:effectLst/>
          </c:spPr>
          <c:marker>
            <c:symbol val="circle"/>
            <c:size val="5"/>
            <c:spPr>
              <a:solidFill>
                <a:schemeClr val="accent1"/>
              </a:solidFill>
              <a:ln w="9525">
                <a:solidFill>
                  <a:schemeClr val="accent1"/>
                </a:solidFill>
              </a:ln>
              <a:effectLst/>
            </c:spPr>
          </c:marker>
          <c:xVal>
            <c:numRef>
              <c:f>'Leaf litter mass, % SOM'!$B$4:$B$23</c:f>
              <c:numCache>
                <c:formatCode>0.00</c:formatCode>
                <c:ptCount val="20"/>
                <c:pt idx="0">
                  <c:v>86.175903899766425</c:v>
                </c:pt>
                <c:pt idx="1">
                  <c:v>111.24506205397029</c:v>
                </c:pt>
                <c:pt idx="2">
                  <c:v>266.6114119027373</c:v>
                </c:pt>
                <c:pt idx="3">
                  <c:v>103.78566892350085</c:v>
                </c:pt>
                <c:pt idx="4">
                  <c:v>49.374078339773753</c:v>
                </c:pt>
                <c:pt idx="5">
                  <c:v>121.9982131901015</c:v>
                </c:pt>
                <c:pt idx="6">
                  <c:v>103.65650194288666</c:v>
                </c:pt>
                <c:pt idx="7">
                  <c:v>120.4805011678848</c:v>
                </c:pt>
                <c:pt idx="8">
                  <c:v>234.65334811577668</c:v>
                </c:pt>
                <c:pt idx="9">
                  <c:v>87.176947999526391</c:v>
                </c:pt>
                <c:pt idx="10">
                  <c:v>129.27461976470082</c:v>
                </c:pt>
                <c:pt idx="11">
                  <c:v>171.8351398770761</c:v>
                </c:pt>
                <c:pt idx="12">
                  <c:v>127.31558722538563</c:v>
                </c:pt>
                <c:pt idx="13">
                  <c:v>140.67360580390297</c:v>
                </c:pt>
                <c:pt idx="14">
                  <c:v>101.38531586708719</c:v>
                </c:pt>
                <c:pt idx="15">
                  <c:v>135.47463483418187</c:v>
                </c:pt>
                <c:pt idx="16">
                  <c:v>191.88831361742891</c:v>
                </c:pt>
                <c:pt idx="17">
                  <c:v>89.631120631195998</c:v>
                </c:pt>
                <c:pt idx="18">
                  <c:v>175.03202264727727</c:v>
                </c:pt>
                <c:pt idx="19">
                  <c:v>426.41249475259139</c:v>
                </c:pt>
              </c:numCache>
            </c:numRef>
          </c:xVal>
          <c:yVal>
            <c:numRef>
              <c:f>'Leaf litter mass, % SOM'!$C$4:$C$23</c:f>
              <c:numCache>
                <c:formatCode>0.00</c:formatCode>
                <c:ptCount val="20"/>
                <c:pt idx="0">
                  <c:v>16.720621451886409</c:v>
                </c:pt>
                <c:pt idx="1">
                  <c:v>17.143052906850599</c:v>
                </c:pt>
                <c:pt idx="2">
                  <c:v>10.976964065572435</c:v>
                </c:pt>
                <c:pt idx="3">
                  <c:v>16.096836305681965</c:v>
                </c:pt>
                <c:pt idx="4">
                  <c:v>58.717342681746786</c:v>
                </c:pt>
                <c:pt idx="5">
                  <c:v>23.696867512645305</c:v>
                </c:pt>
                <c:pt idx="6">
                  <c:v>26.11619815701745</c:v>
                </c:pt>
                <c:pt idx="7">
                  <c:v>46.625244218274347</c:v>
                </c:pt>
                <c:pt idx="8">
                  <c:v>11.630045340689307</c:v>
                </c:pt>
                <c:pt idx="9">
                  <c:v>14.776267153457038</c:v>
                </c:pt>
                <c:pt idx="10">
                  <c:v>15.667920209287109</c:v>
                </c:pt>
                <c:pt idx="11">
                  <c:v>19.737314229925154</c:v>
                </c:pt>
                <c:pt idx="12">
                  <c:v>19.184010599946653</c:v>
                </c:pt>
                <c:pt idx="13">
                  <c:v>15.485386711775204</c:v>
                </c:pt>
                <c:pt idx="14">
                  <c:v>4.3165879490482197</c:v>
                </c:pt>
                <c:pt idx="15">
                  <c:v>17.365771812080542</c:v>
                </c:pt>
                <c:pt idx="16">
                  <c:v>26.037077826725401</c:v>
                </c:pt>
                <c:pt idx="17">
                  <c:v>19.315383009810063</c:v>
                </c:pt>
                <c:pt idx="18">
                  <c:v>22.825125331760542</c:v>
                </c:pt>
                <c:pt idx="19">
                  <c:v>47.674903898956615</c:v>
                </c:pt>
              </c:numCache>
            </c:numRef>
          </c:yVal>
          <c:smooth val="0"/>
          <c:extLst>
            <c:ext xmlns:c16="http://schemas.microsoft.com/office/drawing/2014/chart" uri="{C3380CC4-5D6E-409C-BE32-E72D297353CC}">
              <c16:uniqueId val="{00000000-4705-47F8-AB10-62C55CEFE2CD}"/>
            </c:ext>
          </c:extLst>
        </c:ser>
        <c:ser>
          <c:idx val="1"/>
          <c:order val="1"/>
          <c:tx>
            <c:v>Low buckthorn density</c:v>
          </c:tx>
          <c:spPr>
            <a:ln w="25400" cap="rnd">
              <a:noFill/>
              <a:round/>
            </a:ln>
            <a:effectLst/>
          </c:spPr>
          <c:marker>
            <c:symbol val="circle"/>
            <c:size val="5"/>
            <c:spPr>
              <a:solidFill>
                <a:schemeClr val="accent2"/>
              </a:solidFill>
              <a:ln w="9525">
                <a:solidFill>
                  <a:schemeClr val="accent2"/>
                </a:solidFill>
              </a:ln>
              <a:effectLst/>
            </c:spPr>
          </c:marker>
          <c:xVal>
            <c:numRef>
              <c:f>'Leaf litter mass, % SOM'!$B$24:$B$43</c:f>
              <c:numCache>
                <c:formatCode>0.00</c:formatCode>
                <c:ptCount val="20"/>
                <c:pt idx="0">
                  <c:v>65.326200445626071</c:v>
                </c:pt>
                <c:pt idx="1">
                  <c:v>66.348772375488409</c:v>
                </c:pt>
                <c:pt idx="2">
                  <c:v>44.088996049643178</c:v>
                </c:pt>
                <c:pt idx="3">
                  <c:v>77.769286244792966</c:v>
                </c:pt>
                <c:pt idx="4">
                  <c:v>292.01425142352775</c:v>
                </c:pt>
                <c:pt idx="5">
                  <c:v>20.096229400557572</c:v>
                </c:pt>
                <c:pt idx="6">
                  <c:v>8.2559228442569079</c:v>
                </c:pt>
                <c:pt idx="7">
                  <c:v>20.128521145711119</c:v>
                </c:pt>
                <c:pt idx="8">
                  <c:v>108.12352668912739</c:v>
                </c:pt>
                <c:pt idx="9">
                  <c:v>180.83377285986455</c:v>
                </c:pt>
                <c:pt idx="10">
                  <c:v>35.542447499004346</c:v>
                </c:pt>
                <c:pt idx="11">
                  <c:v>68.070998783677595</c:v>
                </c:pt>
                <c:pt idx="12">
                  <c:v>48.017825043324763</c:v>
                </c:pt>
                <c:pt idx="13">
                  <c:v>65.121686059653612</c:v>
                </c:pt>
                <c:pt idx="14">
                  <c:v>261.79994187485869</c:v>
                </c:pt>
                <c:pt idx="15">
                  <c:v>33.335844913511949</c:v>
                </c:pt>
                <c:pt idx="16">
                  <c:v>24.15422537485335</c:v>
                </c:pt>
                <c:pt idx="17">
                  <c:v>91.105776993207968</c:v>
                </c:pt>
                <c:pt idx="18">
                  <c:v>64.874116013476439</c:v>
                </c:pt>
                <c:pt idx="19">
                  <c:v>164.41880240681141</c:v>
                </c:pt>
              </c:numCache>
            </c:numRef>
          </c:xVal>
          <c:yVal>
            <c:numRef>
              <c:f>'Leaf litter mass, % SOM'!$C$24:$C$43</c:f>
              <c:numCache>
                <c:formatCode>0.00</c:formatCode>
                <c:ptCount val="20"/>
                <c:pt idx="0">
                  <c:v>7.0492047315324875</c:v>
                </c:pt>
                <c:pt idx="1">
                  <c:v>9.0072711084730592</c:v>
                </c:pt>
                <c:pt idx="2">
                  <c:v>5.5152361546738735</c:v>
                </c:pt>
                <c:pt idx="3">
                  <c:v>7.0139822874108555</c:v>
                </c:pt>
                <c:pt idx="4">
                  <c:v>10.1299089144393</c:v>
                </c:pt>
                <c:pt idx="5">
                  <c:v>53.804999837878128</c:v>
                </c:pt>
                <c:pt idx="6">
                  <c:v>10.445650252267685</c:v>
                </c:pt>
                <c:pt idx="7">
                  <c:v>10.256327060350426</c:v>
                </c:pt>
                <c:pt idx="8">
                  <c:v>7.58155198493108</c:v>
                </c:pt>
                <c:pt idx="9">
                  <c:v>6.7502994721392193</c:v>
                </c:pt>
                <c:pt idx="10">
                  <c:v>5.6962578200071254</c:v>
                </c:pt>
                <c:pt idx="11">
                  <c:v>5.9900715971905116</c:v>
                </c:pt>
                <c:pt idx="12">
                  <c:v>5.933215089705981</c:v>
                </c:pt>
                <c:pt idx="13">
                  <c:v>5.9468318647941514</c:v>
                </c:pt>
                <c:pt idx="14">
                  <c:v>36.101353399547087</c:v>
                </c:pt>
                <c:pt idx="15">
                  <c:v>10.265338504936528</c:v>
                </c:pt>
                <c:pt idx="16">
                  <c:v>6.58607069394143</c:v>
                </c:pt>
                <c:pt idx="17">
                  <c:v>7.1937591547209481</c:v>
                </c:pt>
                <c:pt idx="18">
                  <c:v>9.2135737378368283</c:v>
                </c:pt>
                <c:pt idx="19">
                  <c:v>19.886914825798936</c:v>
                </c:pt>
              </c:numCache>
            </c:numRef>
          </c:yVal>
          <c:smooth val="0"/>
          <c:extLst>
            <c:ext xmlns:c16="http://schemas.microsoft.com/office/drawing/2014/chart" uri="{C3380CC4-5D6E-409C-BE32-E72D297353CC}">
              <c16:uniqueId val="{00000002-4705-47F8-AB10-62C55CEFE2CD}"/>
            </c:ext>
          </c:extLst>
        </c:ser>
        <c:dLbls>
          <c:showLegendKey val="0"/>
          <c:showVal val="0"/>
          <c:showCatName val="0"/>
          <c:showSerName val="0"/>
          <c:showPercent val="0"/>
          <c:showBubbleSize val="0"/>
        </c:dLbls>
        <c:axId val="307191744"/>
        <c:axId val="305801120"/>
      </c:scatterChart>
      <c:valAx>
        <c:axId val="307191744"/>
        <c:scaling>
          <c:orientation val="minMax"/>
          <c:max val="45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Leaf</a:t>
                </a:r>
                <a:r>
                  <a:rPr lang="en-US" sz="1200" b="1" baseline="0"/>
                  <a:t> litter (g/m</a:t>
                </a:r>
                <a:r>
                  <a:rPr lang="en-US" sz="1200" b="1" baseline="30000"/>
                  <a:t>2</a:t>
                </a:r>
                <a:r>
                  <a:rPr lang="en-US" sz="1200" b="1" baseline="0"/>
                  <a:t>)</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05801120"/>
        <c:crosses val="autoZero"/>
        <c:crossBetween val="midCat"/>
      </c:valAx>
      <c:valAx>
        <c:axId val="3058011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Soil organic matter (%)</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307191744"/>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High-density bu</a:t>
            </a:r>
            <a:r>
              <a:rPr lang="en-US" b="1" baseline="0"/>
              <a:t>ckthorn site</a:t>
            </a:r>
            <a:endParaRPr lang="en-US" b="1"/>
          </a:p>
        </c:rich>
      </c:tx>
      <c:layout>
        <c:manualLayout>
          <c:xMode val="edge"/>
          <c:yMode val="edge"/>
          <c:x val="0.25344520950426858"/>
          <c:y val="2.777780423615562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yVal>
            <c:numRef>
              <c:f>'Leaf litter diversity'!$D$18:$D$21</c:f>
              <c:numCache>
                <c:formatCode>0.000</c:formatCode>
                <c:ptCount val="4"/>
                <c:pt idx="0">
                  <c:v>0.52500000000000002</c:v>
                </c:pt>
                <c:pt idx="1">
                  <c:v>0.28249999999999997</c:v>
                </c:pt>
                <c:pt idx="2">
                  <c:v>0.19</c:v>
                </c:pt>
                <c:pt idx="3">
                  <c:v>2.5000000000000001E-3</c:v>
                </c:pt>
              </c:numCache>
            </c:numRef>
          </c:yVal>
          <c:smooth val="0"/>
          <c:extLst>
            <c:ext xmlns:c16="http://schemas.microsoft.com/office/drawing/2014/chart" uri="{C3380CC4-5D6E-409C-BE32-E72D297353CC}">
              <c16:uniqueId val="{00000000-BD9B-4409-8FE7-958FF6DC44CD}"/>
            </c:ext>
          </c:extLst>
        </c:ser>
        <c:dLbls>
          <c:showLegendKey val="0"/>
          <c:showVal val="0"/>
          <c:showCatName val="0"/>
          <c:showSerName val="0"/>
          <c:showPercent val="0"/>
          <c:showBubbleSize val="0"/>
        </c:dLbls>
        <c:axId val="1283000608"/>
        <c:axId val="2021785392"/>
      </c:scatterChart>
      <c:valAx>
        <c:axId val="1283000608"/>
        <c:scaling>
          <c:orientation val="minMax"/>
          <c:max val="4"/>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Abundance rank</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021785392"/>
        <c:crosses val="autoZero"/>
        <c:crossBetween val="midCat"/>
        <c:majorUnit val="1"/>
      </c:valAx>
      <c:valAx>
        <c:axId val="2021785392"/>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Relative abundance (%)</a:t>
                </a:r>
                <a:endParaRPr lang="en-US" sz="1200" b="1"/>
              </a:p>
            </c:rich>
          </c:tx>
          <c:layout>
            <c:manualLayout>
              <c:xMode val="edge"/>
              <c:yMode val="edge"/>
              <c:x val="3.8961064314760777E-2"/>
              <c:y val="0.12818052191372811"/>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28300060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Low-density</a:t>
            </a:r>
            <a:r>
              <a:rPr lang="en-US" b="1" baseline="0"/>
              <a:t> buckthorn site</a:t>
            </a:r>
            <a:endParaRPr lang="en-US" b="1"/>
          </a:p>
        </c:rich>
      </c:tx>
      <c:layout>
        <c:manualLayout>
          <c:xMode val="edge"/>
          <c:yMode val="edge"/>
          <c:x val="0.25898919016624405"/>
          <c:y val="3.2407398779294598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yVal>
            <c:numRef>
              <c:f>'Leaf litter diversity'!$D$29:$D$37</c:f>
              <c:numCache>
                <c:formatCode>0.000</c:formatCode>
                <c:ptCount val="9"/>
                <c:pt idx="0">
                  <c:v>0.55154639175257736</c:v>
                </c:pt>
                <c:pt idx="1">
                  <c:v>0.30412371134020616</c:v>
                </c:pt>
                <c:pt idx="2">
                  <c:v>7.9896907216494839E-2</c:v>
                </c:pt>
                <c:pt idx="3">
                  <c:v>3.0927835051546393E-2</c:v>
                </c:pt>
                <c:pt idx="4">
                  <c:v>1.0309278350515464E-2</c:v>
                </c:pt>
                <c:pt idx="5">
                  <c:v>1.0309278350515464E-2</c:v>
                </c:pt>
                <c:pt idx="6">
                  <c:v>5.1546391752577319E-3</c:v>
                </c:pt>
                <c:pt idx="7">
                  <c:v>5.1546391752577319E-3</c:v>
                </c:pt>
                <c:pt idx="8">
                  <c:v>2.5773195876288659E-3</c:v>
                </c:pt>
              </c:numCache>
            </c:numRef>
          </c:yVal>
          <c:smooth val="0"/>
          <c:extLst>
            <c:ext xmlns:c16="http://schemas.microsoft.com/office/drawing/2014/chart" uri="{C3380CC4-5D6E-409C-BE32-E72D297353CC}">
              <c16:uniqueId val="{00000000-8E6A-4CAD-8E2C-9AEB290C8AEE}"/>
            </c:ext>
          </c:extLst>
        </c:ser>
        <c:dLbls>
          <c:showLegendKey val="0"/>
          <c:showVal val="0"/>
          <c:showCatName val="0"/>
          <c:showSerName val="0"/>
          <c:showPercent val="0"/>
          <c:showBubbleSize val="0"/>
        </c:dLbls>
        <c:axId val="1959824384"/>
        <c:axId val="2068354768"/>
      </c:scatterChart>
      <c:valAx>
        <c:axId val="1959824384"/>
        <c:scaling>
          <c:orientation val="minMax"/>
          <c:max val="9"/>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Abundance rank</a:t>
                </a:r>
                <a:endParaRPr lang="en-US" sz="1200" b="1"/>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majorTickMark val="none"/>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2068354768"/>
        <c:crosses val="autoZero"/>
        <c:crossBetween val="midCat"/>
      </c:valAx>
      <c:valAx>
        <c:axId val="2068354768"/>
        <c:scaling>
          <c:logBase val="10"/>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baseline="0"/>
                  <a:t>Relative abudnacne (%)</a:t>
                </a:r>
                <a:endParaRPr lang="en-US" sz="1200" b="1"/>
              </a:p>
            </c:rich>
          </c:tx>
          <c:layout>
            <c:manualLayout>
              <c:xMode val="edge"/>
              <c:yMode val="edge"/>
              <c:x val="3.9332546119310786E-2"/>
              <c:y val="0.137233844290173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19598243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200025</xdr:colOff>
      <xdr:row>11</xdr:row>
      <xdr:rowOff>158750</xdr:rowOff>
    </xdr:from>
    <xdr:to>
      <xdr:col>14</xdr:col>
      <xdr:colOff>282575</xdr:colOff>
      <xdr:row>26</xdr:row>
      <xdr:rowOff>139700</xdr:rowOff>
    </xdr:to>
    <xdr:graphicFrame macro="">
      <xdr:nvGraphicFramePr>
        <xdr:cNvPr id="3" name="Chart 2">
          <a:extLst>
            <a:ext uri="{FF2B5EF4-FFF2-40B4-BE49-F238E27FC236}">
              <a16:creationId xmlns:a16="http://schemas.microsoft.com/office/drawing/2014/main" id="{4831C8B4-1B48-440E-95C2-E208768F97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184150</xdr:colOff>
      <xdr:row>27</xdr:row>
      <xdr:rowOff>114300</xdr:rowOff>
    </xdr:from>
    <xdr:to>
      <xdr:col>14</xdr:col>
      <xdr:colOff>266699</xdr:colOff>
      <xdr:row>42</xdr:row>
      <xdr:rowOff>95250</xdr:rowOff>
    </xdr:to>
    <xdr:graphicFrame macro="">
      <xdr:nvGraphicFramePr>
        <xdr:cNvPr id="5" name="Chart 4">
          <a:extLst>
            <a:ext uri="{FF2B5EF4-FFF2-40B4-BE49-F238E27FC236}">
              <a16:creationId xmlns:a16="http://schemas.microsoft.com/office/drawing/2014/main" id="{53633833-BA65-4D58-B921-288ED4BCE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161925</xdr:colOff>
      <xdr:row>3</xdr:row>
      <xdr:rowOff>122237</xdr:rowOff>
    </xdr:from>
    <xdr:to>
      <xdr:col>29</xdr:col>
      <xdr:colOff>466725</xdr:colOff>
      <xdr:row>17</xdr:row>
      <xdr:rowOff>173037</xdr:rowOff>
    </xdr:to>
    <xdr:graphicFrame macro="">
      <xdr:nvGraphicFramePr>
        <xdr:cNvPr id="14" name="Chart 13">
          <a:extLst>
            <a:ext uri="{FF2B5EF4-FFF2-40B4-BE49-F238E27FC236}">
              <a16:creationId xmlns:a16="http://schemas.microsoft.com/office/drawing/2014/main" id="{FD678430-2EC1-4A3C-8FF9-24CF363FE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258762</xdr:colOff>
      <xdr:row>18</xdr:row>
      <xdr:rowOff>115887</xdr:rowOff>
    </xdr:from>
    <xdr:to>
      <xdr:col>29</xdr:col>
      <xdr:colOff>563562</xdr:colOff>
      <xdr:row>33</xdr:row>
      <xdr:rowOff>150812</xdr:rowOff>
    </xdr:to>
    <xdr:graphicFrame macro="">
      <xdr:nvGraphicFramePr>
        <xdr:cNvPr id="15" name="Chart 14">
          <a:extLst>
            <a:ext uri="{FF2B5EF4-FFF2-40B4-BE49-F238E27FC236}">
              <a16:creationId xmlns:a16="http://schemas.microsoft.com/office/drawing/2014/main" id="{B9F6C8AA-7E1F-43BE-9A18-15855DAAB0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523875</xdr:colOff>
      <xdr:row>7</xdr:row>
      <xdr:rowOff>158750</xdr:rowOff>
    </xdr:from>
    <xdr:to>
      <xdr:col>9</xdr:col>
      <xdr:colOff>123825</xdr:colOff>
      <xdr:row>22</xdr:row>
      <xdr:rowOff>139700</xdr:rowOff>
    </xdr:to>
    <xdr:graphicFrame macro="">
      <xdr:nvGraphicFramePr>
        <xdr:cNvPr id="5" name="Chart 4">
          <a:extLst>
            <a:ext uri="{FF2B5EF4-FFF2-40B4-BE49-F238E27FC236}">
              <a16:creationId xmlns:a16="http://schemas.microsoft.com/office/drawing/2014/main" id="{4B5DD730-393C-46DF-B1D3-B0281D8D93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511175</xdr:colOff>
      <xdr:row>24</xdr:row>
      <xdr:rowOff>95250</xdr:rowOff>
    </xdr:from>
    <xdr:to>
      <xdr:col>9</xdr:col>
      <xdr:colOff>139700</xdr:colOff>
      <xdr:row>39</xdr:row>
      <xdr:rowOff>76200</xdr:rowOff>
    </xdr:to>
    <xdr:graphicFrame macro="">
      <xdr:nvGraphicFramePr>
        <xdr:cNvPr id="6" name="Chart 5">
          <a:extLst>
            <a:ext uri="{FF2B5EF4-FFF2-40B4-BE49-F238E27FC236}">
              <a16:creationId xmlns:a16="http://schemas.microsoft.com/office/drawing/2014/main" id="{BA2A0DD9-EC2E-425F-B1E3-4F7BBDFE1B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454025</xdr:colOff>
      <xdr:row>7</xdr:row>
      <xdr:rowOff>158750</xdr:rowOff>
    </xdr:from>
    <xdr:to>
      <xdr:col>17</xdr:col>
      <xdr:colOff>120650</xdr:colOff>
      <xdr:row>22</xdr:row>
      <xdr:rowOff>139700</xdr:rowOff>
    </xdr:to>
    <xdr:graphicFrame macro="">
      <xdr:nvGraphicFramePr>
        <xdr:cNvPr id="7" name="Chart 6">
          <a:extLst>
            <a:ext uri="{FF2B5EF4-FFF2-40B4-BE49-F238E27FC236}">
              <a16:creationId xmlns:a16="http://schemas.microsoft.com/office/drawing/2014/main" id="{A0FBEBA4-9BD8-4E38-85ED-2C83283971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495302</xdr:colOff>
      <xdr:row>3</xdr:row>
      <xdr:rowOff>177801</xdr:rowOff>
    </xdr:from>
    <xdr:to>
      <xdr:col>12</xdr:col>
      <xdr:colOff>423333</xdr:colOff>
      <xdr:row>15</xdr:row>
      <xdr:rowOff>25401</xdr:rowOff>
    </xdr:to>
    <xdr:graphicFrame macro="">
      <xdr:nvGraphicFramePr>
        <xdr:cNvPr id="3" name="Chart 2">
          <a:extLst>
            <a:ext uri="{FF2B5EF4-FFF2-40B4-BE49-F238E27FC236}">
              <a16:creationId xmlns:a16="http://schemas.microsoft.com/office/drawing/2014/main" id="{64430A60-842B-4735-9DD2-6FD8D99D0E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520700</xdr:colOff>
      <xdr:row>17</xdr:row>
      <xdr:rowOff>114300</xdr:rowOff>
    </xdr:from>
    <xdr:to>
      <xdr:col>12</xdr:col>
      <xdr:colOff>414866</xdr:colOff>
      <xdr:row>28</xdr:row>
      <xdr:rowOff>169333</xdr:rowOff>
    </xdr:to>
    <xdr:graphicFrame macro="">
      <xdr:nvGraphicFramePr>
        <xdr:cNvPr id="4" name="Chart 3">
          <a:extLst>
            <a:ext uri="{FF2B5EF4-FFF2-40B4-BE49-F238E27FC236}">
              <a16:creationId xmlns:a16="http://schemas.microsoft.com/office/drawing/2014/main" id="{303E2527-3A16-454D-99BA-53B2645500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414866</xdr:colOff>
      <xdr:row>13</xdr:row>
      <xdr:rowOff>161925</xdr:rowOff>
    </xdr:from>
    <xdr:to>
      <xdr:col>12</xdr:col>
      <xdr:colOff>228599</xdr:colOff>
      <xdr:row>26</xdr:row>
      <xdr:rowOff>19050</xdr:rowOff>
    </xdr:to>
    <xdr:graphicFrame macro="">
      <xdr:nvGraphicFramePr>
        <xdr:cNvPr id="2" name="Chart 1">
          <a:extLst>
            <a:ext uri="{FF2B5EF4-FFF2-40B4-BE49-F238E27FC236}">
              <a16:creationId xmlns:a16="http://schemas.microsoft.com/office/drawing/2014/main" id="{6E9AC688-FD3E-4DDF-94D3-4CE8B10EB2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407457</xdr:colOff>
      <xdr:row>26</xdr:row>
      <xdr:rowOff>139699</xdr:rowOff>
    </xdr:from>
    <xdr:to>
      <xdr:col>12</xdr:col>
      <xdr:colOff>228600</xdr:colOff>
      <xdr:row>37</xdr:row>
      <xdr:rowOff>166158</xdr:rowOff>
    </xdr:to>
    <xdr:graphicFrame macro="">
      <xdr:nvGraphicFramePr>
        <xdr:cNvPr id="3" name="Chart 2">
          <a:extLst>
            <a:ext uri="{FF2B5EF4-FFF2-40B4-BE49-F238E27FC236}">
              <a16:creationId xmlns:a16="http://schemas.microsoft.com/office/drawing/2014/main" id="{31509898-4598-450C-842E-FDDC3642BE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359833</xdr:colOff>
      <xdr:row>47</xdr:row>
      <xdr:rowOff>67733</xdr:rowOff>
    </xdr:from>
    <xdr:to>
      <xdr:col>4</xdr:col>
      <xdr:colOff>338667</xdr:colOff>
      <xdr:row>62</xdr:row>
      <xdr:rowOff>16933</xdr:rowOff>
    </xdr:to>
    <xdr:graphicFrame macro="">
      <xdr:nvGraphicFramePr>
        <xdr:cNvPr id="4" name="Chart 3">
          <a:extLst>
            <a:ext uri="{FF2B5EF4-FFF2-40B4-BE49-F238E27FC236}">
              <a16:creationId xmlns:a16="http://schemas.microsoft.com/office/drawing/2014/main" id="{D644CFF8-1DE8-44AA-8C88-A4E916DCE5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725890</xdr:colOff>
      <xdr:row>43</xdr:row>
      <xdr:rowOff>93132</xdr:rowOff>
    </xdr:from>
    <xdr:to>
      <xdr:col>14</xdr:col>
      <xdr:colOff>18381</xdr:colOff>
      <xdr:row>58</xdr:row>
      <xdr:rowOff>181427</xdr:rowOff>
    </xdr:to>
    <xdr:pic>
      <xdr:nvPicPr>
        <xdr:cNvPr id="3" name="Picture 2">
          <a:extLst>
            <a:ext uri="{FF2B5EF4-FFF2-40B4-BE49-F238E27FC236}">
              <a16:creationId xmlns:a16="http://schemas.microsoft.com/office/drawing/2014/main" id="{D3B942F9-688E-4540-8098-16BCC198314E}"/>
            </a:ext>
          </a:extLst>
        </xdr:cNvPr>
        <xdr:cNvPicPr>
          <a:picLocks noChangeAspect="1"/>
        </xdr:cNvPicPr>
      </xdr:nvPicPr>
      <xdr:blipFill>
        <a:blip xmlns:r="http://schemas.openxmlformats.org/officeDocument/2006/relationships" r:embed="rId2"/>
        <a:stretch>
          <a:fillRect/>
        </a:stretch>
      </xdr:blipFill>
      <xdr:spPr>
        <a:xfrm>
          <a:off x="5111623" y="8593665"/>
          <a:ext cx="7005625" cy="28956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9</xdr:row>
      <xdr:rowOff>158750</xdr:rowOff>
    </xdr:from>
    <xdr:to>
      <xdr:col>3</xdr:col>
      <xdr:colOff>12700</xdr:colOff>
      <xdr:row>24</xdr:row>
      <xdr:rowOff>139700</xdr:rowOff>
    </xdr:to>
    <xdr:graphicFrame macro="">
      <xdr:nvGraphicFramePr>
        <xdr:cNvPr id="2" name="Chart 1">
          <a:extLst>
            <a:ext uri="{FF2B5EF4-FFF2-40B4-BE49-F238E27FC236}">
              <a16:creationId xmlns:a16="http://schemas.microsoft.com/office/drawing/2014/main" id="{47AE7389-8729-4F6A-8D97-DDD2076962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1028700</xdr:colOff>
      <xdr:row>11</xdr:row>
      <xdr:rowOff>166687</xdr:rowOff>
    </xdr:from>
    <xdr:to>
      <xdr:col>4</xdr:col>
      <xdr:colOff>209550</xdr:colOff>
      <xdr:row>26</xdr:row>
      <xdr:rowOff>52387</xdr:rowOff>
    </xdr:to>
    <xdr:graphicFrame macro="">
      <xdr:nvGraphicFramePr>
        <xdr:cNvPr id="2" name="Chart 1">
          <a:extLst>
            <a:ext uri="{FF2B5EF4-FFF2-40B4-BE49-F238E27FC236}">
              <a16:creationId xmlns:a16="http://schemas.microsoft.com/office/drawing/2014/main" id="{2A4E4C46-C342-492D-9CED-E1DD4E11E8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56461-11AC-4A9D-B4B4-7B2CB37DB28E}">
  <dimension ref="A1:V33"/>
  <sheetViews>
    <sheetView tabSelected="1" zoomScale="75" zoomScaleNormal="75" workbookViewId="0">
      <selection sqref="A1:O1"/>
    </sheetView>
  </sheetViews>
  <sheetFormatPr defaultRowHeight="14.5" x14ac:dyDescent="0.35"/>
  <cols>
    <col min="1" max="1" width="16.453125" customWidth="1"/>
    <col min="2" max="2" width="13.7265625" customWidth="1"/>
    <col min="3" max="3" width="13.54296875" customWidth="1"/>
    <col min="4" max="4" width="13.453125" customWidth="1"/>
    <col min="5" max="5" width="9.54296875" customWidth="1"/>
    <col min="6" max="6" width="13.1796875" customWidth="1"/>
    <col min="7" max="7" width="8.81640625" customWidth="1"/>
    <col min="9" max="9" width="11.81640625" customWidth="1"/>
    <col min="10" max="10" width="10.54296875" customWidth="1"/>
    <col min="11" max="11" width="12.453125" customWidth="1"/>
    <col min="13" max="13" width="13" customWidth="1"/>
    <col min="14" max="14" width="10.1796875" customWidth="1"/>
    <col min="15" max="15" width="10.81640625" customWidth="1"/>
    <col min="18" max="18" width="9.54296875" customWidth="1"/>
    <col min="19" max="19" width="14.26953125" customWidth="1"/>
    <col min="21" max="21" width="9.453125" customWidth="1"/>
    <col min="22" max="22" width="11.26953125" customWidth="1"/>
  </cols>
  <sheetData>
    <row r="1" spans="1:22" ht="31.5" customHeight="1" x14ac:dyDescent="0.35">
      <c r="A1" s="155" t="s">
        <v>24</v>
      </c>
      <c r="B1" s="155"/>
      <c r="C1" s="155"/>
      <c r="D1" s="155"/>
      <c r="E1" s="155"/>
      <c r="F1" s="155"/>
      <c r="G1" s="155"/>
      <c r="H1" s="155"/>
      <c r="I1" s="155"/>
      <c r="J1" s="155"/>
      <c r="K1" s="155"/>
      <c r="L1" s="155"/>
      <c r="M1" s="155"/>
      <c r="N1" s="155"/>
      <c r="O1" s="155"/>
    </row>
    <row r="2" spans="1:22" ht="15" thickBot="1" x14ac:dyDescent="0.4"/>
    <row r="3" spans="1:22" s="1" customFormat="1" ht="29.5" customHeight="1" x14ac:dyDescent="0.45">
      <c r="A3" s="17" t="s">
        <v>0</v>
      </c>
      <c r="B3" s="56" t="s">
        <v>5</v>
      </c>
      <c r="C3" s="56" t="s">
        <v>6</v>
      </c>
      <c r="D3" s="56" t="s">
        <v>7</v>
      </c>
      <c r="E3" s="56" t="s">
        <v>3</v>
      </c>
      <c r="F3" s="57" t="s">
        <v>65</v>
      </c>
      <c r="I3" s="24"/>
      <c r="J3" s="153" t="s">
        <v>12</v>
      </c>
      <c r="K3" s="154"/>
      <c r="L3"/>
      <c r="M3" s="24"/>
      <c r="N3" s="153" t="s">
        <v>12</v>
      </c>
      <c r="O3" s="154"/>
      <c r="R3" s="7" t="s">
        <v>11</v>
      </c>
      <c r="S3" s="26" t="s">
        <v>26</v>
      </c>
      <c r="U3" s="7" t="s">
        <v>11</v>
      </c>
      <c r="V3" s="26" t="s">
        <v>3</v>
      </c>
    </row>
    <row r="4" spans="1:22" x14ac:dyDescent="0.35">
      <c r="A4" s="38" t="s">
        <v>1</v>
      </c>
      <c r="B4" s="37">
        <v>1.1080711354309167E-2</v>
      </c>
      <c r="C4" s="37">
        <v>1.2742818057455538E-2</v>
      </c>
      <c r="D4" s="37">
        <v>3.8012995896032839E-2</v>
      </c>
      <c r="E4" s="14">
        <v>7.46</v>
      </c>
      <c r="F4" s="39">
        <v>3.6673656880367602</v>
      </c>
      <c r="I4" s="18"/>
      <c r="J4" s="58" t="s">
        <v>1</v>
      </c>
      <c r="K4" s="59" t="s">
        <v>2</v>
      </c>
      <c r="M4" s="18"/>
      <c r="N4" s="58" t="s">
        <v>1</v>
      </c>
      <c r="O4" s="59" t="s">
        <v>2</v>
      </c>
      <c r="R4" s="43">
        <v>3.6673656880367602</v>
      </c>
      <c r="S4" s="44">
        <v>1.1080711354309167E-2</v>
      </c>
      <c r="U4" s="43">
        <v>3.6673656880367602</v>
      </c>
      <c r="V4" s="12">
        <v>7.46</v>
      </c>
    </row>
    <row r="5" spans="1:22" ht="16.5" x14ac:dyDescent="0.45">
      <c r="A5" s="19" t="s">
        <v>1</v>
      </c>
      <c r="B5" s="35">
        <v>1.1942098914354646E-2</v>
      </c>
      <c r="C5" s="35">
        <v>9.2279855247285898E-3</v>
      </c>
      <c r="D5" s="35">
        <v>2.9719541616405307E-2</v>
      </c>
      <c r="E5" s="10">
        <v>7.44</v>
      </c>
      <c r="F5" s="30">
        <v>8.27872459355636</v>
      </c>
      <c r="I5" s="50" t="s">
        <v>14</v>
      </c>
      <c r="J5" s="47">
        <f>AVERAGE(B4:B18)</f>
        <v>1.0218148982286256E-2</v>
      </c>
      <c r="K5" s="51">
        <f>AVERAGE(B19:B33)</f>
        <v>1.6732432819858499E-2</v>
      </c>
      <c r="M5" s="50" t="s">
        <v>20</v>
      </c>
      <c r="N5" s="49">
        <f>AVERAGE(E4:E18)</f>
        <v>7.4399999999999977</v>
      </c>
      <c r="O5" s="39">
        <f>AVERAGE(E19:E33)</f>
        <v>7.1239999999999997</v>
      </c>
      <c r="R5" s="43">
        <v>8.27872459355636</v>
      </c>
      <c r="S5" s="44">
        <v>1.1942098914354646E-2</v>
      </c>
      <c r="U5" s="43">
        <v>8.27872459355636</v>
      </c>
      <c r="V5" s="12">
        <v>7.44</v>
      </c>
    </row>
    <row r="6" spans="1:22" ht="16.5" x14ac:dyDescent="0.45">
      <c r="A6" s="19" t="s">
        <v>1</v>
      </c>
      <c r="B6" s="35">
        <v>8.4782608695652163E-3</v>
      </c>
      <c r="C6" s="35">
        <v>1.5749999999999997E-2</v>
      </c>
      <c r="D6" s="35">
        <v>3.8641304347826082E-2</v>
      </c>
      <c r="E6" s="10">
        <v>7.46</v>
      </c>
      <c r="F6" s="30">
        <v>9.9523717754590759</v>
      </c>
      <c r="I6" s="52" t="s">
        <v>17</v>
      </c>
      <c r="J6" s="48">
        <f>STDEV(B4:B18)/SQRT(COUNT(B4:B18))</f>
        <v>8.8081861067728067E-4</v>
      </c>
      <c r="K6" s="53">
        <f>STDEV(B19:B33)/SQRT(COUNT(B19:B33))</f>
        <v>7.9046448922116277E-4</v>
      </c>
      <c r="M6" s="52" t="s">
        <v>22</v>
      </c>
      <c r="N6" s="34">
        <f>STDEV(E4:E18)/SQRT(COUNT(E4:E18))</f>
        <v>1.9832633040858028E-2</v>
      </c>
      <c r="O6" s="41">
        <f>STDEV(E19:E33)/SQRT(COUNT(E19:E33))</f>
        <v>2.3458169457264016E-2</v>
      </c>
      <c r="R6" s="43">
        <v>9.9523717754590759</v>
      </c>
      <c r="S6" s="44">
        <v>8.4782608695652163E-3</v>
      </c>
      <c r="U6" s="43">
        <v>9.9523717754590759</v>
      </c>
      <c r="V6" s="12">
        <v>7.46</v>
      </c>
    </row>
    <row r="7" spans="1:22" ht="16.5" x14ac:dyDescent="0.45">
      <c r="A7" s="19" t="s">
        <v>1</v>
      </c>
      <c r="B7" s="35">
        <v>1.0860440713536201E-2</v>
      </c>
      <c r="C7" s="35">
        <v>9.2077649527806948E-3</v>
      </c>
      <c r="D7" s="35">
        <v>2.1130640083945433E-2</v>
      </c>
      <c r="E7" s="10">
        <v>7.45</v>
      </c>
      <c r="F7" s="30">
        <v>11.288512061141635</v>
      </c>
      <c r="I7" s="18" t="s">
        <v>15</v>
      </c>
      <c r="J7" s="15">
        <f>AVERAGE(C4:C18)</f>
        <v>1.1476906441342716E-2</v>
      </c>
      <c r="K7" s="22">
        <f>AVERAGE(C19:C33)</f>
        <v>9.4050386346524305E-3</v>
      </c>
      <c r="M7" s="18" t="s">
        <v>21</v>
      </c>
      <c r="N7" s="29">
        <f>AVERAGE(F4:F18)</f>
        <v>8.3961262080721113</v>
      </c>
      <c r="O7" s="30">
        <f>AVERAGE(F19:F33)</f>
        <v>12.491001046564206</v>
      </c>
      <c r="R7" s="43">
        <v>11.288512061141635</v>
      </c>
      <c r="S7" s="44">
        <v>1.0860440713536201E-2</v>
      </c>
      <c r="U7" s="43">
        <v>11.288512061141635</v>
      </c>
      <c r="V7" s="12">
        <v>7.45</v>
      </c>
    </row>
    <row r="8" spans="1:22" ht="17" thickBot="1" x14ac:dyDescent="0.5">
      <c r="A8" s="19" t="s">
        <v>1</v>
      </c>
      <c r="B8" s="35">
        <v>1.2211668928086838E-2</v>
      </c>
      <c r="C8" s="35">
        <v>1.0379918588873813E-2</v>
      </c>
      <c r="D8" s="35">
        <v>3.526119402985075E-2</v>
      </c>
      <c r="E8" s="10">
        <v>7.6</v>
      </c>
      <c r="F8" s="30">
        <v>7.8337260181757005</v>
      </c>
      <c r="I8" s="18" t="s">
        <v>18</v>
      </c>
      <c r="J8" s="15">
        <f>STDEV(C4:C18)/SQRT(COUNT(C4:C18))</f>
        <v>9.4716211011449433E-4</v>
      </c>
      <c r="K8" s="22">
        <f>STDEV(C19:C33)/SQRT(COUNT(C19:C33))</f>
        <v>1.0065176878148411E-3</v>
      </c>
      <c r="M8" s="31" t="s">
        <v>23</v>
      </c>
      <c r="N8" s="32">
        <f>STDEV(F4:F18)/SQRT(COUNT(F4:F18))</f>
        <v>0.97236924313295769</v>
      </c>
      <c r="O8" s="33">
        <f>STDEV(F19:F33)/SQRT(COUNT(F19:F33))</f>
        <v>0.89573883058410342</v>
      </c>
      <c r="R8" s="43">
        <v>7.8337260181757005</v>
      </c>
      <c r="S8" s="44">
        <v>1.2211668928086838E-2</v>
      </c>
      <c r="U8" s="43">
        <v>7.8337260181757005</v>
      </c>
      <c r="V8" s="12">
        <v>7.6</v>
      </c>
    </row>
    <row r="9" spans="1:22" ht="16.5" x14ac:dyDescent="0.45">
      <c r="A9" s="19" t="s">
        <v>1</v>
      </c>
      <c r="B9" s="35">
        <v>1.0172872340425533E-2</v>
      </c>
      <c r="C9" s="35">
        <v>1.113031914893617E-2</v>
      </c>
      <c r="D9" s="35">
        <v>2.5880984042553193E-2</v>
      </c>
      <c r="E9" s="10">
        <v>7.5</v>
      </c>
      <c r="F9" s="30">
        <v>8.8389101519572542</v>
      </c>
      <c r="I9" s="50" t="s">
        <v>16</v>
      </c>
      <c r="J9" s="47">
        <f>AVERAGE(D4:D18)</f>
        <v>3.2901376242459646E-2</v>
      </c>
      <c r="K9" s="51">
        <f>AVERAGE(D19:D33)</f>
        <v>3.1920209782021598E-2</v>
      </c>
      <c r="R9" s="43">
        <v>8.8389101519572542</v>
      </c>
      <c r="S9" s="44">
        <v>1.0172872340425533E-2</v>
      </c>
      <c r="U9" s="43">
        <v>8.8389101519572542</v>
      </c>
      <c r="V9" s="12">
        <v>7.5</v>
      </c>
    </row>
    <row r="10" spans="1:22" ht="17" thickBot="1" x14ac:dyDescent="0.5">
      <c r="A10" s="19" t="s">
        <v>1</v>
      </c>
      <c r="B10" s="35">
        <v>1.2053571428571429E-2</v>
      </c>
      <c r="C10" s="35">
        <v>1.4665178571428572E-2</v>
      </c>
      <c r="D10" s="35">
        <v>4.4866071428571429E-2</v>
      </c>
      <c r="E10" s="10">
        <v>7.53</v>
      </c>
      <c r="F10" s="30">
        <v>18.057256019642868</v>
      </c>
      <c r="I10" s="31" t="s">
        <v>19</v>
      </c>
      <c r="J10" s="54">
        <f>STDEV(D4:D18)/SQRT(COUNT(D4:D18))</f>
        <v>2.06939627761869E-3</v>
      </c>
      <c r="K10" s="55">
        <f>STDEV(D19:D33)/SQRT(COUNT(D19:D33))</f>
        <v>3.0297676842074585E-3</v>
      </c>
      <c r="R10" s="43">
        <v>18.057256019642868</v>
      </c>
      <c r="S10" s="44">
        <v>1.2053571428571429E-2</v>
      </c>
      <c r="U10" s="43">
        <v>18.057256019642868</v>
      </c>
      <c r="V10" s="12">
        <v>7.53</v>
      </c>
    </row>
    <row r="11" spans="1:22" x14ac:dyDescent="0.35">
      <c r="A11" s="19" t="s">
        <v>1</v>
      </c>
      <c r="B11" s="35">
        <v>6.3025210084033615E-3</v>
      </c>
      <c r="C11" s="35">
        <v>1.3613445378151262E-2</v>
      </c>
      <c r="D11" s="35">
        <v>3.1512605042016806E-2</v>
      </c>
      <c r="E11" s="10">
        <v>7.44</v>
      </c>
      <c r="F11" s="30">
        <v>6.3068873732293085</v>
      </c>
      <c r="R11" s="43">
        <v>6.3068873732293085</v>
      </c>
      <c r="S11" s="44">
        <v>6.3025210084033615E-3</v>
      </c>
      <c r="U11" s="43">
        <v>6.3068873732293085</v>
      </c>
      <c r="V11" s="12">
        <v>7.44</v>
      </c>
    </row>
    <row r="12" spans="1:22" x14ac:dyDescent="0.35">
      <c r="A12" s="19" t="s">
        <v>1</v>
      </c>
      <c r="B12" s="35">
        <v>1.5801526717557253E-2</v>
      </c>
      <c r="C12" s="35">
        <v>1.5045801526717558E-2</v>
      </c>
      <c r="D12" s="35">
        <v>5.029007633587787E-2</v>
      </c>
      <c r="E12" s="10">
        <v>7.41</v>
      </c>
      <c r="F12" s="30">
        <v>1.2897102008127299</v>
      </c>
      <c r="R12" s="43">
        <v>1.2897102008127299</v>
      </c>
      <c r="S12" s="44">
        <v>1.5801526717557253E-2</v>
      </c>
      <c r="U12" s="43">
        <v>1.2897102008127299</v>
      </c>
      <c r="V12" s="12">
        <v>7.41</v>
      </c>
    </row>
    <row r="13" spans="1:22" x14ac:dyDescent="0.35">
      <c r="A13" s="19" t="s">
        <v>1</v>
      </c>
      <c r="B13" s="35">
        <v>1.4429928741092637E-2</v>
      </c>
      <c r="C13" s="35">
        <v>2.404988123515439E-3</v>
      </c>
      <c r="D13" s="35">
        <v>3.527315914489311E-2</v>
      </c>
      <c r="E13" s="10">
        <v>7.35</v>
      </c>
      <c r="F13" s="30">
        <v>10.123299994708145</v>
      </c>
      <c r="R13" s="43">
        <v>10.123299994708145</v>
      </c>
      <c r="S13" s="44">
        <v>1.4429928741092637E-2</v>
      </c>
      <c r="U13" s="43">
        <v>10.123299994708145</v>
      </c>
      <c r="V13" s="12">
        <v>7.35</v>
      </c>
    </row>
    <row r="14" spans="1:22" x14ac:dyDescent="0.35">
      <c r="A14" s="19" t="s">
        <v>1</v>
      </c>
      <c r="B14" s="35">
        <v>8.7852494577006501E-3</v>
      </c>
      <c r="C14" s="35">
        <v>9.0292841648590017E-3</v>
      </c>
      <c r="D14" s="35">
        <v>2.5135574837310194E-2</v>
      </c>
      <c r="E14" s="10">
        <v>7.32</v>
      </c>
      <c r="F14" s="30">
        <v>6.7072171225178057</v>
      </c>
      <c r="R14" s="43">
        <v>6.7072171225178057</v>
      </c>
      <c r="S14" s="44">
        <v>8.7852494577006501E-3</v>
      </c>
      <c r="U14" s="43">
        <v>6.7072171225178057</v>
      </c>
      <c r="V14" s="12">
        <v>7.32</v>
      </c>
    </row>
    <row r="15" spans="1:22" x14ac:dyDescent="0.35">
      <c r="A15" s="19" t="s">
        <v>1</v>
      </c>
      <c r="B15" s="35">
        <v>1.2121212121212119E-2</v>
      </c>
      <c r="C15" s="35">
        <v>1.7272727272727273E-2</v>
      </c>
      <c r="D15" s="35">
        <v>3.6363636363636362E-2</v>
      </c>
      <c r="E15" s="10">
        <v>7.34</v>
      </c>
      <c r="F15" s="30">
        <v>8.8072317710390617</v>
      </c>
      <c r="R15" s="43">
        <v>8.8072317710390617</v>
      </c>
      <c r="S15" s="44">
        <v>1.2121212121212119E-2</v>
      </c>
      <c r="U15" s="43">
        <v>8.8072317710390617</v>
      </c>
      <c r="V15" s="12">
        <v>7.34</v>
      </c>
    </row>
    <row r="16" spans="1:22" x14ac:dyDescent="0.35">
      <c r="A16" s="19" t="s">
        <v>1</v>
      </c>
      <c r="B16" s="35">
        <v>5.4756637168141596E-3</v>
      </c>
      <c r="C16" s="35">
        <v>1.0752212389380534E-2</v>
      </c>
      <c r="D16" s="35">
        <v>2.5013827433628316E-2</v>
      </c>
      <c r="E16" s="10">
        <v>7.49</v>
      </c>
      <c r="F16" s="30">
        <v>6.8749903027105903</v>
      </c>
      <c r="R16" s="43">
        <v>6.8749903027105903</v>
      </c>
      <c r="S16" s="44">
        <v>5.4756637168141596E-3</v>
      </c>
      <c r="U16" s="43">
        <v>6.8749903027105903</v>
      </c>
      <c r="V16" s="12">
        <v>7.49</v>
      </c>
    </row>
    <row r="17" spans="1:22" x14ac:dyDescent="0.35">
      <c r="A17" s="19" t="s">
        <v>1</v>
      </c>
      <c r="B17" s="35">
        <v>2.7565084226646246E-3</v>
      </c>
      <c r="C17" s="35">
        <v>1.2059724349157733E-2</v>
      </c>
      <c r="D17" s="35">
        <v>2.9804747320061255E-2</v>
      </c>
      <c r="E17" s="10">
        <v>7.35</v>
      </c>
      <c r="F17" s="30">
        <v>6.9922225545916774</v>
      </c>
      <c r="R17" s="43">
        <v>6.9922225545916774</v>
      </c>
      <c r="S17" s="44">
        <v>2.7565084226646246E-3</v>
      </c>
      <c r="U17" s="43">
        <v>6.9922225545916774</v>
      </c>
      <c r="V17" s="12">
        <v>7.35</v>
      </c>
    </row>
    <row r="18" spans="1:22" x14ac:dyDescent="0.35">
      <c r="A18" s="40" t="s">
        <v>1</v>
      </c>
      <c r="B18" s="36">
        <v>1.0800000000000001E-2</v>
      </c>
      <c r="C18" s="36">
        <v>8.87142857142857E-3</v>
      </c>
      <c r="D18" s="36">
        <v>2.6614285714285712E-2</v>
      </c>
      <c r="E18" s="11">
        <v>7.46</v>
      </c>
      <c r="F18" s="41">
        <v>10.923467493502709</v>
      </c>
      <c r="R18" s="43">
        <v>10.923467493502709</v>
      </c>
      <c r="S18" s="44">
        <v>1.0800000000000001E-2</v>
      </c>
      <c r="U18" s="43">
        <v>10.923467493502709</v>
      </c>
      <c r="V18" s="12">
        <v>7.46</v>
      </c>
    </row>
    <row r="19" spans="1:22" x14ac:dyDescent="0.35">
      <c r="A19" s="19" t="s">
        <v>2</v>
      </c>
      <c r="B19" s="35">
        <v>1.4534161490683227E-2</v>
      </c>
      <c r="C19" s="35">
        <v>7.9658385093167687E-3</v>
      </c>
      <c r="D19" s="35">
        <v>2.5714285714285714E-2</v>
      </c>
      <c r="E19" s="10">
        <v>7.14</v>
      </c>
      <c r="F19" s="30">
        <v>13.476681552987438</v>
      </c>
      <c r="R19" s="43">
        <v>13.476681552987438</v>
      </c>
      <c r="S19" s="44">
        <v>1.4534161490683227E-2</v>
      </c>
      <c r="U19" s="43">
        <v>13.476681552987438</v>
      </c>
      <c r="V19" s="12">
        <v>7.14</v>
      </c>
    </row>
    <row r="20" spans="1:22" x14ac:dyDescent="0.35">
      <c r="A20" s="19" t="s">
        <v>2</v>
      </c>
      <c r="B20" s="35">
        <v>1.910958904109589E-2</v>
      </c>
      <c r="C20" s="35">
        <v>1.35E-2</v>
      </c>
      <c r="D20" s="35">
        <v>3.8065068493150694E-2</v>
      </c>
      <c r="E20" s="10">
        <v>7.1</v>
      </c>
      <c r="F20" s="30">
        <v>14.600336911725412</v>
      </c>
      <c r="R20" s="43">
        <v>14.600336911725412</v>
      </c>
      <c r="S20" s="44">
        <v>1.910958904109589E-2</v>
      </c>
      <c r="U20" s="43">
        <v>14.600336911725412</v>
      </c>
      <c r="V20" s="12">
        <v>7.1</v>
      </c>
    </row>
    <row r="21" spans="1:22" x14ac:dyDescent="0.35">
      <c r="A21" s="19" t="s">
        <v>2</v>
      </c>
      <c r="B21" s="35">
        <v>1.8320610687022898E-2</v>
      </c>
      <c r="C21" s="35">
        <v>1.1679389312977097E-2</v>
      </c>
      <c r="D21" s="35">
        <v>1.1679389312977097E-2</v>
      </c>
      <c r="E21" s="10">
        <v>7.06</v>
      </c>
      <c r="F21" s="30">
        <v>11.138774565429719</v>
      </c>
      <c r="R21" s="43">
        <v>11.138774565429719</v>
      </c>
      <c r="S21" s="44">
        <v>1.8320610687022898E-2</v>
      </c>
      <c r="U21" s="43">
        <v>11.138774565429719</v>
      </c>
      <c r="V21" s="12">
        <v>7.06</v>
      </c>
    </row>
    <row r="22" spans="1:22" x14ac:dyDescent="0.35">
      <c r="A22" s="19" t="s">
        <v>2</v>
      </c>
      <c r="B22" s="35">
        <v>1.5619136960600376E-2</v>
      </c>
      <c r="C22" s="35">
        <v>8.2317073170731711E-3</v>
      </c>
      <c r="D22" s="35">
        <v>8.2317073170731711E-3</v>
      </c>
      <c r="E22" s="10">
        <v>7.16</v>
      </c>
      <c r="F22" s="30">
        <v>14.45665023210219</v>
      </c>
      <c r="R22" s="43">
        <v>14.45665023210219</v>
      </c>
      <c r="S22" s="44">
        <v>1.5619136960600376E-2</v>
      </c>
      <c r="U22" s="43">
        <v>14.45665023210219</v>
      </c>
      <c r="V22" s="12">
        <v>7.16</v>
      </c>
    </row>
    <row r="23" spans="1:22" x14ac:dyDescent="0.35">
      <c r="A23" s="19" t="s">
        <v>2</v>
      </c>
      <c r="B23" s="35">
        <v>1.8648648648648649E-2</v>
      </c>
      <c r="C23" s="35">
        <v>1.864864864864865E-3</v>
      </c>
      <c r="D23" s="35">
        <v>4.8243243243243229E-2</v>
      </c>
      <c r="E23" s="10">
        <v>7.1</v>
      </c>
      <c r="F23" s="30">
        <v>10.572432911320055</v>
      </c>
      <c r="R23" s="43">
        <v>10.572432911320055</v>
      </c>
      <c r="S23" s="44">
        <v>1.8648648648648649E-2</v>
      </c>
      <c r="U23" s="43">
        <v>10.572432911320055</v>
      </c>
      <c r="V23" s="12">
        <v>7.1</v>
      </c>
    </row>
    <row r="24" spans="1:22" x14ac:dyDescent="0.35">
      <c r="A24" s="19" t="s">
        <v>2</v>
      </c>
      <c r="B24" s="35">
        <v>1.8679245283018869E-2</v>
      </c>
      <c r="C24" s="35">
        <v>1.0613207547169811E-2</v>
      </c>
      <c r="D24" s="35">
        <v>5.2216981132075471E-2</v>
      </c>
      <c r="E24" s="10">
        <v>6.91</v>
      </c>
      <c r="F24" s="30">
        <v>11.76013731799166</v>
      </c>
      <c r="R24" s="43">
        <v>11.76013731799166</v>
      </c>
      <c r="S24" s="44">
        <v>1.8679245283018869E-2</v>
      </c>
      <c r="U24" s="43">
        <v>11.76013731799166</v>
      </c>
      <c r="V24" s="12">
        <v>6.91</v>
      </c>
    </row>
    <row r="25" spans="1:22" x14ac:dyDescent="0.35">
      <c r="A25" s="19" t="s">
        <v>2</v>
      </c>
      <c r="B25" s="35">
        <v>1.1616847826086955E-2</v>
      </c>
      <c r="C25" s="35">
        <v>1.1616847826086955E-2</v>
      </c>
      <c r="D25" s="35">
        <v>2.9347826086956519E-2</v>
      </c>
      <c r="E25" s="10">
        <v>7.15</v>
      </c>
      <c r="F25" s="30">
        <v>8.6452432335221623</v>
      </c>
      <c r="R25" s="43">
        <v>8.6452432335221623</v>
      </c>
      <c r="S25" s="44">
        <v>1.1616847826086955E-2</v>
      </c>
      <c r="U25" s="43">
        <v>8.6452432335221623</v>
      </c>
      <c r="V25" s="12">
        <v>7.15</v>
      </c>
    </row>
    <row r="26" spans="1:22" x14ac:dyDescent="0.35">
      <c r="A26" s="19" t="s">
        <v>2</v>
      </c>
      <c r="B26" s="35">
        <v>2.0967741935483869E-2</v>
      </c>
      <c r="C26" s="35">
        <v>6.4516129032258056E-3</v>
      </c>
      <c r="D26" s="35">
        <v>4.1733870967741928E-2</v>
      </c>
      <c r="E26" s="10">
        <v>7.17</v>
      </c>
      <c r="F26" s="30">
        <v>12.674997600946833</v>
      </c>
      <c r="R26" s="43">
        <v>12.674997600946833</v>
      </c>
      <c r="S26" s="44">
        <v>2.0967741935483869E-2</v>
      </c>
      <c r="U26" s="43">
        <v>12.674997600946833</v>
      </c>
      <c r="V26" s="12">
        <v>7.17</v>
      </c>
    </row>
    <row r="27" spans="1:22" x14ac:dyDescent="0.35">
      <c r="A27" s="19" t="s">
        <v>2</v>
      </c>
      <c r="B27" s="35">
        <v>1.4771395076201642E-2</v>
      </c>
      <c r="C27" s="35">
        <v>1.1869871043376319E-2</v>
      </c>
      <c r="D27" s="35">
        <v>3.0993552168815941E-2</v>
      </c>
      <c r="E27" s="10">
        <v>7.09</v>
      </c>
      <c r="F27" s="30">
        <v>10.859241637307955</v>
      </c>
      <c r="R27" s="43">
        <v>10.859241637307955</v>
      </c>
      <c r="S27" s="44">
        <v>1.4771395076201642E-2</v>
      </c>
      <c r="U27" s="43">
        <v>10.859241637307955</v>
      </c>
      <c r="V27" s="12">
        <v>7.09</v>
      </c>
    </row>
    <row r="28" spans="1:22" x14ac:dyDescent="0.35">
      <c r="A28" s="19" t="s">
        <v>2</v>
      </c>
      <c r="B28" s="35">
        <v>1.5865384615384615E-2</v>
      </c>
      <c r="C28" s="35">
        <v>8.5336538461538453E-3</v>
      </c>
      <c r="D28" s="35">
        <v>2.6562500000000003E-2</v>
      </c>
      <c r="E28" s="10">
        <v>7.24</v>
      </c>
      <c r="F28" s="30">
        <v>11.423279324193333</v>
      </c>
      <c r="R28" s="43">
        <v>11.423279324193333</v>
      </c>
      <c r="S28" s="44">
        <v>1.5865384615384615E-2</v>
      </c>
      <c r="U28" s="43">
        <v>11.423279324193333</v>
      </c>
      <c r="V28" s="12">
        <v>7.24</v>
      </c>
    </row>
    <row r="29" spans="1:22" x14ac:dyDescent="0.35">
      <c r="A29" s="19" t="s">
        <v>2</v>
      </c>
      <c r="B29" s="35">
        <v>1.7424242424242422E-2</v>
      </c>
      <c r="C29" s="35">
        <v>7.1969696969696956E-3</v>
      </c>
      <c r="D29" s="35">
        <v>3.0681818181818185E-2</v>
      </c>
      <c r="E29" s="10">
        <v>7.19</v>
      </c>
      <c r="F29" s="30">
        <v>23.32191761813046</v>
      </c>
      <c r="R29" s="43">
        <v>23.32191761813046</v>
      </c>
      <c r="S29" s="44">
        <v>1.7424242424242422E-2</v>
      </c>
      <c r="U29" s="43">
        <v>23.32191761813046</v>
      </c>
      <c r="V29" s="12">
        <v>7.19</v>
      </c>
    </row>
    <row r="30" spans="1:22" x14ac:dyDescent="0.35">
      <c r="A30" s="19" t="s">
        <v>2</v>
      </c>
      <c r="B30" s="35">
        <v>1.6781767955801104E-2</v>
      </c>
      <c r="C30" s="35">
        <v>1.926795580110497E-3</v>
      </c>
      <c r="D30" s="35">
        <v>2.9834254143646408E-2</v>
      </c>
      <c r="E30" s="10">
        <v>6.98</v>
      </c>
      <c r="F30" s="30">
        <v>11.696919343406611</v>
      </c>
      <c r="R30" s="43">
        <v>11.696919343406611</v>
      </c>
      <c r="S30" s="44">
        <v>1.6781767955801104E-2</v>
      </c>
      <c r="U30" s="43">
        <v>11.696919343406611</v>
      </c>
      <c r="V30" s="12">
        <v>6.98</v>
      </c>
    </row>
    <row r="31" spans="1:22" x14ac:dyDescent="0.35">
      <c r="A31" s="19" t="s">
        <v>2</v>
      </c>
      <c r="B31" s="35">
        <v>1.0098176718092567E-2</v>
      </c>
      <c r="C31" s="35">
        <v>1.4806451612903223E-2</v>
      </c>
      <c r="D31" s="35">
        <v>3.9761570827489476E-2</v>
      </c>
      <c r="E31" s="10">
        <v>7.15</v>
      </c>
      <c r="F31" s="30">
        <v>11.577975723450413</v>
      </c>
      <c r="R31" s="43">
        <v>11.577975723450413</v>
      </c>
      <c r="S31" s="44">
        <v>1.0098176718092567E-2</v>
      </c>
      <c r="U31" s="43">
        <v>11.577975723450413</v>
      </c>
      <c r="V31" s="12">
        <v>7.15</v>
      </c>
    </row>
    <row r="32" spans="1:22" x14ac:dyDescent="0.35">
      <c r="A32" s="19" t="s">
        <v>2</v>
      </c>
      <c r="B32" s="35">
        <v>1.7974322396576321E-2</v>
      </c>
      <c r="C32" s="35">
        <v>1.1875891583452211E-2</v>
      </c>
      <c r="D32" s="35">
        <v>3.338088445078459E-2</v>
      </c>
      <c r="E32" s="10">
        <v>7.16</v>
      </c>
      <c r="F32" s="30">
        <v>12.637316450543961</v>
      </c>
      <c r="R32" s="43">
        <v>12.637316450543961</v>
      </c>
      <c r="S32" s="44">
        <v>1.7974322396576321E-2</v>
      </c>
      <c r="U32" s="43">
        <v>12.637316450543961</v>
      </c>
      <c r="V32" s="12">
        <v>7.16</v>
      </c>
    </row>
    <row r="33" spans="1:22" ht="15" thickBot="1" x14ac:dyDescent="0.4">
      <c r="A33" s="20" t="s">
        <v>2</v>
      </c>
      <c r="B33" s="42">
        <v>2.0575221238938051E-2</v>
      </c>
      <c r="C33" s="42">
        <v>1.2942477876106195E-2</v>
      </c>
      <c r="D33" s="42">
        <v>3.2356194690265482E-2</v>
      </c>
      <c r="E33" s="23">
        <v>7.26</v>
      </c>
      <c r="F33" s="33">
        <v>8.5231112754048617</v>
      </c>
      <c r="R33" s="45">
        <v>8.5231112754048617</v>
      </c>
      <c r="S33" s="46">
        <v>2.0575221238938051E-2</v>
      </c>
      <c r="U33" s="45">
        <v>8.5231112754048617</v>
      </c>
      <c r="V33" s="13">
        <v>7.26</v>
      </c>
    </row>
  </sheetData>
  <mergeCells count="3">
    <mergeCell ref="J3:K3"/>
    <mergeCell ref="N3:O3"/>
    <mergeCell ref="A1:O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8EEB-694F-4B7E-B62F-ACEB8B718BC8}">
  <dimension ref="A1:K43"/>
  <sheetViews>
    <sheetView zoomScale="75" zoomScaleNormal="75" workbookViewId="0">
      <selection activeCell="C33" sqref="C33"/>
    </sheetView>
  </sheetViews>
  <sheetFormatPr defaultRowHeight="14.5" x14ac:dyDescent="0.35"/>
  <cols>
    <col min="1" max="1" width="14.7265625" customWidth="1"/>
    <col min="2" max="2" width="16.81640625" customWidth="1"/>
    <col min="3" max="3" width="19" customWidth="1"/>
    <col min="5" max="5" width="20.453125" customWidth="1"/>
    <col min="6" max="7" width="10.54296875" customWidth="1"/>
    <col min="9" max="9" width="14.1796875" customWidth="1"/>
    <col min="10" max="10" width="11.26953125" customWidth="1"/>
    <col min="11" max="11" width="10.7265625" customWidth="1"/>
  </cols>
  <sheetData>
    <row r="1" spans="1:11" ht="32.15" customHeight="1" x14ac:dyDescent="0.35">
      <c r="A1" s="155" t="s">
        <v>25</v>
      </c>
      <c r="B1" s="155"/>
      <c r="C1" s="155"/>
      <c r="D1" s="155"/>
      <c r="E1" s="155"/>
      <c r="F1" s="155"/>
      <c r="G1" s="155"/>
      <c r="H1" s="155"/>
      <c r="I1" s="155"/>
      <c r="J1" s="155"/>
      <c r="K1" s="155"/>
    </row>
    <row r="2" spans="1:11" ht="13" customHeight="1" x14ac:dyDescent="0.35">
      <c r="A2" s="4"/>
      <c r="B2" s="4"/>
      <c r="C2" s="4"/>
      <c r="D2" s="4"/>
      <c r="E2" s="4"/>
      <c r="F2" s="4"/>
      <c r="G2" s="4"/>
      <c r="H2" s="4"/>
      <c r="I2" s="4"/>
      <c r="J2" s="4"/>
      <c r="K2" s="4"/>
    </row>
    <row r="3" spans="1:11" ht="31" x14ac:dyDescent="0.35">
      <c r="A3" s="66" t="s">
        <v>0</v>
      </c>
      <c r="B3" s="67" t="s">
        <v>8</v>
      </c>
      <c r="C3" s="68" t="s">
        <v>4</v>
      </c>
      <c r="E3" s="27"/>
      <c r="F3" s="156" t="s">
        <v>12</v>
      </c>
      <c r="G3" s="157"/>
      <c r="I3" s="27"/>
      <c r="J3" s="156" t="s">
        <v>12</v>
      </c>
      <c r="K3" s="157"/>
    </row>
    <row r="4" spans="1:11" ht="16.5" x14ac:dyDescent="0.35">
      <c r="A4" s="69" t="s">
        <v>1</v>
      </c>
      <c r="B4" s="70">
        <v>86.175903899766425</v>
      </c>
      <c r="C4" s="71">
        <v>16.720621451886409</v>
      </c>
      <c r="E4" s="8" t="s">
        <v>9</v>
      </c>
      <c r="F4" s="58" t="s">
        <v>1</v>
      </c>
      <c r="G4" s="60" t="s">
        <v>2</v>
      </c>
      <c r="I4" s="8" t="s">
        <v>11</v>
      </c>
      <c r="J4" s="58" t="s">
        <v>1</v>
      </c>
      <c r="K4" s="60" t="s">
        <v>2</v>
      </c>
    </row>
    <row r="5" spans="1:11" x14ac:dyDescent="0.35">
      <c r="A5" s="69" t="s">
        <v>1</v>
      </c>
      <c r="B5" s="70">
        <v>111.24506205397029</v>
      </c>
      <c r="C5" s="71">
        <v>17.143052906850599</v>
      </c>
      <c r="E5" s="8" t="s">
        <v>10</v>
      </c>
      <c r="F5" s="70">
        <f>AVERAGE(B4:B23)</f>
        <v>148.70402462783767</v>
      </c>
      <c r="G5" s="71">
        <f>AVERAGE(B24:B43)</f>
        <v>86.971357222048795</v>
      </c>
      <c r="I5" s="8" t="s">
        <v>10</v>
      </c>
      <c r="J5" s="70">
        <f>AVERAGE(C4:C23)</f>
        <v>22.505446068656859</v>
      </c>
      <c r="K5" s="71">
        <f>AVERAGE(C24:C43)</f>
        <v>12.018390924628781</v>
      </c>
    </row>
    <row r="6" spans="1:11" x14ac:dyDescent="0.35">
      <c r="A6" s="69" t="s">
        <v>1</v>
      </c>
      <c r="B6" s="70">
        <v>266.6114119027373</v>
      </c>
      <c r="C6" s="71">
        <v>10.976964065572435</v>
      </c>
      <c r="E6" s="25" t="s">
        <v>13</v>
      </c>
      <c r="F6" s="73">
        <f>STDEV(B4:B23)/SQRT(COUNT(B4:B23))</f>
        <v>18.696279654561835</v>
      </c>
      <c r="G6" s="74">
        <f>STDEV(B24:B43)/SQRT(COUNT(B24:B43))</f>
        <v>17.632366046314058</v>
      </c>
      <c r="I6" s="25" t="s">
        <v>13</v>
      </c>
      <c r="J6" s="73">
        <f>STDEV(C4:C23)/SQRT(COUNT(C4:C23))</f>
        <v>3.0131135909326439</v>
      </c>
      <c r="K6" s="74">
        <f>STDEV(C24:C43)/SQRT(COUNT(C24:C43))</f>
        <v>2.6948449093065614</v>
      </c>
    </row>
    <row r="7" spans="1:11" x14ac:dyDescent="0.35">
      <c r="A7" s="69" t="s">
        <v>1</v>
      </c>
      <c r="B7" s="70">
        <v>103.78566892350085</v>
      </c>
      <c r="C7" s="71">
        <v>16.096836305681965</v>
      </c>
      <c r="E7" s="1"/>
    </row>
    <row r="8" spans="1:11" x14ac:dyDescent="0.35">
      <c r="A8" s="69" t="s">
        <v>1</v>
      </c>
      <c r="B8" s="70">
        <v>49.374078339773753</v>
      </c>
      <c r="C8" s="71">
        <v>58.717342681746786</v>
      </c>
    </row>
    <row r="9" spans="1:11" x14ac:dyDescent="0.35">
      <c r="A9" s="69" t="s">
        <v>1</v>
      </c>
      <c r="B9" s="70">
        <v>121.9982131901015</v>
      </c>
      <c r="C9" s="71">
        <v>23.696867512645305</v>
      </c>
    </row>
    <row r="10" spans="1:11" x14ac:dyDescent="0.35">
      <c r="A10" s="69" t="s">
        <v>1</v>
      </c>
      <c r="B10" s="70">
        <v>103.65650194288666</v>
      </c>
      <c r="C10" s="71">
        <v>26.11619815701745</v>
      </c>
    </row>
    <row r="11" spans="1:11" x14ac:dyDescent="0.35">
      <c r="A11" s="69" t="s">
        <v>1</v>
      </c>
      <c r="B11" s="70">
        <v>120.4805011678848</v>
      </c>
      <c r="C11" s="71">
        <v>46.625244218274347</v>
      </c>
    </row>
    <row r="12" spans="1:11" x14ac:dyDescent="0.35">
      <c r="A12" s="69" t="s">
        <v>1</v>
      </c>
      <c r="B12" s="70">
        <v>234.65334811577668</v>
      </c>
      <c r="C12" s="71">
        <v>11.630045340689307</v>
      </c>
    </row>
    <row r="13" spans="1:11" x14ac:dyDescent="0.35">
      <c r="A13" s="69" t="s">
        <v>1</v>
      </c>
      <c r="B13" s="70">
        <v>87.176947999526391</v>
      </c>
      <c r="C13" s="71">
        <v>14.776267153457038</v>
      </c>
    </row>
    <row r="14" spans="1:11" x14ac:dyDescent="0.35">
      <c r="A14" s="69" t="s">
        <v>1</v>
      </c>
      <c r="B14" s="70">
        <v>129.27461976470082</v>
      </c>
      <c r="C14" s="71">
        <v>15.667920209287109</v>
      </c>
    </row>
    <row r="15" spans="1:11" x14ac:dyDescent="0.35">
      <c r="A15" s="69" t="s">
        <v>1</v>
      </c>
      <c r="B15" s="70">
        <v>171.8351398770761</v>
      </c>
      <c r="C15" s="71">
        <v>19.737314229925154</v>
      </c>
    </row>
    <row r="16" spans="1:11" x14ac:dyDescent="0.35">
      <c r="A16" s="69" t="s">
        <v>1</v>
      </c>
      <c r="B16" s="70">
        <v>127.31558722538563</v>
      </c>
      <c r="C16" s="71">
        <v>19.184010599946653</v>
      </c>
    </row>
    <row r="17" spans="1:3" x14ac:dyDescent="0.35">
      <c r="A17" s="69" t="s">
        <v>1</v>
      </c>
      <c r="B17" s="70">
        <v>140.67360580390297</v>
      </c>
      <c r="C17" s="71">
        <v>15.485386711775204</v>
      </c>
    </row>
    <row r="18" spans="1:3" x14ac:dyDescent="0.35">
      <c r="A18" s="69" t="s">
        <v>1</v>
      </c>
      <c r="B18" s="70">
        <v>101.38531586708719</v>
      </c>
      <c r="C18" s="71">
        <v>4.3165879490482197</v>
      </c>
    </row>
    <row r="19" spans="1:3" x14ac:dyDescent="0.35">
      <c r="A19" s="69" t="s">
        <v>1</v>
      </c>
      <c r="B19" s="70">
        <v>135.47463483418187</v>
      </c>
      <c r="C19" s="71">
        <v>17.365771812080542</v>
      </c>
    </row>
    <row r="20" spans="1:3" x14ac:dyDescent="0.35">
      <c r="A20" s="69" t="s">
        <v>1</v>
      </c>
      <c r="B20" s="70">
        <v>191.88831361742891</v>
      </c>
      <c r="C20" s="71">
        <v>26.037077826725401</v>
      </c>
    </row>
    <row r="21" spans="1:3" x14ac:dyDescent="0.35">
      <c r="A21" s="69" t="s">
        <v>1</v>
      </c>
      <c r="B21" s="70">
        <v>89.631120631195998</v>
      </c>
      <c r="C21" s="71">
        <v>19.315383009810063</v>
      </c>
    </row>
    <row r="22" spans="1:3" x14ac:dyDescent="0.35">
      <c r="A22" s="69" t="s">
        <v>1</v>
      </c>
      <c r="B22" s="70">
        <v>175.03202264727727</v>
      </c>
      <c r="C22" s="71">
        <v>22.825125331760542</v>
      </c>
    </row>
    <row r="23" spans="1:3" x14ac:dyDescent="0.35">
      <c r="A23" s="72" t="s">
        <v>1</v>
      </c>
      <c r="B23" s="73">
        <v>426.41249475259139</v>
      </c>
      <c r="C23" s="74">
        <v>47.674903898956615</v>
      </c>
    </row>
    <row r="24" spans="1:3" x14ac:dyDescent="0.35">
      <c r="A24" s="69" t="s">
        <v>2</v>
      </c>
      <c r="B24" s="70">
        <v>65.326200445626071</v>
      </c>
      <c r="C24" s="71">
        <v>7.0492047315324875</v>
      </c>
    </row>
    <row r="25" spans="1:3" x14ac:dyDescent="0.35">
      <c r="A25" s="69" t="s">
        <v>2</v>
      </c>
      <c r="B25" s="70">
        <v>66.348772375488409</v>
      </c>
      <c r="C25" s="71">
        <v>9.0072711084730592</v>
      </c>
    </row>
    <row r="26" spans="1:3" x14ac:dyDescent="0.35">
      <c r="A26" s="69" t="s">
        <v>2</v>
      </c>
      <c r="B26" s="70">
        <v>44.088996049643178</v>
      </c>
      <c r="C26" s="71">
        <v>5.5152361546738735</v>
      </c>
    </row>
    <row r="27" spans="1:3" x14ac:dyDescent="0.35">
      <c r="A27" s="69" t="s">
        <v>2</v>
      </c>
      <c r="B27" s="70">
        <v>77.769286244792966</v>
      </c>
      <c r="C27" s="71">
        <v>7.0139822874108555</v>
      </c>
    </row>
    <row r="28" spans="1:3" x14ac:dyDescent="0.35">
      <c r="A28" s="69" t="s">
        <v>2</v>
      </c>
      <c r="B28" s="70">
        <v>292.01425142352775</v>
      </c>
      <c r="C28" s="71">
        <v>10.1299089144393</v>
      </c>
    </row>
    <row r="29" spans="1:3" x14ac:dyDescent="0.35">
      <c r="A29" s="69" t="s">
        <v>2</v>
      </c>
      <c r="B29" s="70">
        <v>20.096229400557572</v>
      </c>
      <c r="C29" s="71">
        <v>53.804999837878128</v>
      </c>
    </row>
    <row r="30" spans="1:3" x14ac:dyDescent="0.35">
      <c r="A30" s="69" t="s">
        <v>2</v>
      </c>
      <c r="B30" s="70">
        <v>8.2559228442569079</v>
      </c>
      <c r="C30" s="71">
        <v>10.445650252267685</v>
      </c>
    </row>
    <row r="31" spans="1:3" x14ac:dyDescent="0.35">
      <c r="A31" s="69" t="s">
        <v>2</v>
      </c>
      <c r="B31" s="70">
        <v>20.128521145711119</v>
      </c>
      <c r="C31" s="71">
        <v>10.256327060350426</v>
      </c>
    </row>
    <row r="32" spans="1:3" x14ac:dyDescent="0.35">
      <c r="A32" s="69" t="s">
        <v>2</v>
      </c>
      <c r="B32" s="70">
        <v>108.12352668912739</v>
      </c>
      <c r="C32" s="71">
        <v>7.58155198493108</v>
      </c>
    </row>
    <row r="33" spans="1:3" x14ac:dyDescent="0.35">
      <c r="A33" s="69" t="s">
        <v>2</v>
      </c>
      <c r="B33" s="70">
        <v>180.83377285986455</v>
      </c>
      <c r="C33" s="71">
        <v>6.7502994721392193</v>
      </c>
    </row>
    <row r="34" spans="1:3" x14ac:dyDescent="0.35">
      <c r="A34" s="69" t="s">
        <v>2</v>
      </c>
      <c r="B34" s="70">
        <v>35.542447499004346</v>
      </c>
      <c r="C34" s="71">
        <v>5.6962578200071254</v>
      </c>
    </row>
    <row r="35" spans="1:3" x14ac:dyDescent="0.35">
      <c r="A35" s="69" t="s">
        <v>2</v>
      </c>
      <c r="B35" s="70">
        <v>68.070998783677595</v>
      </c>
      <c r="C35" s="71">
        <v>5.9900715971905116</v>
      </c>
    </row>
    <row r="36" spans="1:3" x14ac:dyDescent="0.35">
      <c r="A36" s="69" t="s">
        <v>2</v>
      </c>
      <c r="B36" s="70">
        <v>48.017825043324763</v>
      </c>
      <c r="C36" s="71">
        <v>5.933215089705981</v>
      </c>
    </row>
    <row r="37" spans="1:3" x14ac:dyDescent="0.35">
      <c r="A37" s="69" t="s">
        <v>2</v>
      </c>
      <c r="B37" s="70">
        <v>65.121686059653612</v>
      </c>
      <c r="C37" s="71">
        <v>5.9468318647941514</v>
      </c>
    </row>
    <row r="38" spans="1:3" x14ac:dyDescent="0.35">
      <c r="A38" s="69" t="s">
        <v>2</v>
      </c>
      <c r="B38" s="70">
        <v>261.79994187485869</v>
      </c>
      <c r="C38" s="71">
        <v>36.101353399547087</v>
      </c>
    </row>
    <row r="39" spans="1:3" x14ac:dyDescent="0.35">
      <c r="A39" s="69" t="s">
        <v>2</v>
      </c>
      <c r="B39" s="70">
        <v>33.335844913511949</v>
      </c>
      <c r="C39" s="71">
        <v>10.265338504936528</v>
      </c>
    </row>
    <row r="40" spans="1:3" x14ac:dyDescent="0.35">
      <c r="A40" s="69" t="s">
        <v>2</v>
      </c>
      <c r="B40" s="70">
        <v>24.15422537485335</v>
      </c>
      <c r="C40" s="71">
        <v>6.58607069394143</v>
      </c>
    </row>
    <row r="41" spans="1:3" x14ac:dyDescent="0.35">
      <c r="A41" s="69" t="s">
        <v>2</v>
      </c>
      <c r="B41" s="70">
        <v>91.105776993207968</v>
      </c>
      <c r="C41" s="71">
        <v>7.1937591547209481</v>
      </c>
    </row>
    <row r="42" spans="1:3" x14ac:dyDescent="0.35">
      <c r="A42" s="69" t="s">
        <v>2</v>
      </c>
      <c r="B42" s="70">
        <v>64.874116013476439</v>
      </c>
      <c r="C42" s="71">
        <v>9.2135737378368283</v>
      </c>
    </row>
    <row r="43" spans="1:3" x14ac:dyDescent="0.35">
      <c r="A43" s="72" t="s">
        <v>2</v>
      </c>
      <c r="B43" s="73">
        <v>164.41880240681141</v>
      </c>
      <c r="C43" s="74">
        <v>19.886914825798936</v>
      </c>
    </row>
  </sheetData>
  <mergeCells count="3">
    <mergeCell ref="F3:G3"/>
    <mergeCell ref="J3:K3"/>
    <mergeCell ref="A1:K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5C109-09E9-48F3-9C72-A3CE7C219EA2}">
  <dimension ref="A1:K43"/>
  <sheetViews>
    <sheetView zoomScale="75" zoomScaleNormal="75" workbookViewId="0">
      <selection activeCell="E7" sqref="E7"/>
    </sheetView>
  </sheetViews>
  <sheetFormatPr defaultRowHeight="14.5" x14ac:dyDescent="0.35"/>
  <cols>
    <col min="1" max="1" width="32.54296875" customWidth="1"/>
    <col min="2" max="2" width="14.54296875" customWidth="1"/>
    <col min="3" max="3" width="15.26953125" customWidth="1"/>
    <col min="4" max="4" width="16" customWidth="1"/>
    <col min="5" max="5" width="14" customWidth="1"/>
    <col min="6" max="6" width="14.1796875" customWidth="1"/>
    <col min="21" max="21" width="8.7265625" customWidth="1"/>
  </cols>
  <sheetData>
    <row r="1" spans="1:11" ht="31" customHeight="1" x14ac:dyDescent="0.35">
      <c r="A1" s="155" t="s">
        <v>76</v>
      </c>
      <c r="B1" s="155"/>
      <c r="C1" s="155"/>
      <c r="D1" s="155"/>
      <c r="E1" s="155"/>
      <c r="F1" s="155"/>
      <c r="G1" s="155"/>
      <c r="H1" s="155"/>
      <c r="I1" s="155"/>
      <c r="J1" s="155"/>
      <c r="K1" s="155"/>
    </row>
    <row r="2" spans="1:11" ht="15" thickBot="1" x14ac:dyDescent="0.4"/>
    <row r="3" spans="1:11" ht="16.5" x14ac:dyDescent="0.35">
      <c r="A3" s="101"/>
      <c r="B3" s="159" t="s">
        <v>63</v>
      </c>
      <c r="C3" s="160"/>
      <c r="D3" s="160" t="s">
        <v>64</v>
      </c>
      <c r="E3" s="161"/>
    </row>
    <row r="4" spans="1:11" x14ac:dyDescent="0.35">
      <c r="A4" s="102" t="s">
        <v>37</v>
      </c>
      <c r="B4" s="58" t="s">
        <v>38</v>
      </c>
      <c r="C4" s="60" t="s">
        <v>39</v>
      </c>
      <c r="D4" s="58" t="s">
        <v>38</v>
      </c>
      <c r="E4" s="59" t="s">
        <v>39</v>
      </c>
    </row>
    <row r="5" spans="1:11" x14ac:dyDescent="0.35">
      <c r="A5" s="103" t="s">
        <v>30</v>
      </c>
      <c r="B5" s="82">
        <v>210</v>
      </c>
      <c r="C5" s="76">
        <v>214</v>
      </c>
      <c r="D5" s="77">
        <f>B5/(4*0.0929)</f>
        <v>565.12378902045214</v>
      </c>
      <c r="E5" s="78">
        <f>C5/(4*0.0929)</f>
        <v>575.88805166846078</v>
      </c>
    </row>
    <row r="6" spans="1:11" x14ac:dyDescent="0.35">
      <c r="A6" s="103" t="s">
        <v>31</v>
      </c>
      <c r="B6" s="82">
        <v>113</v>
      </c>
      <c r="C6" s="76">
        <v>31</v>
      </c>
      <c r="D6" s="77">
        <f t="shared" ref="D6:D12" si="0">B6/(4*0.0929)</f>
        <v>304.09041980624329</v>
      </c>
      <c r="E6" s="78">
        <f t="shared" ref="E6:E13" si="1">C6/(4*0.0929)</f>
        <v>83.423035522066741</v>
      </c>
    </row>
    <row r="7" spans="1:11" x14ac:dyDescent="0.35">
      <c r="A7" s="103" t="s">
        <v>36</v>
      </c>
      <c r="B7" s="82">
        <v>0</v>
      </c>
      <c r="C7" s="76">
        <v>12</v>
      </c>
      <c r="D7" s="77">
        <f t="shared" si="0"/>
        <v>0</v>
      </c>
      <c r="E7" s="78">
        <f t="shared" si="1"/>
        <v>32.292787944025832</v>
      </c>
    </row>
    <row r="8" spans="1:11" x14ac:dyDescent="0.35">
      <c r="A8" s="103" t="s">
        <v>35</v>
      </c>
      <c r="B8" s="82">
        <v>0</v>
      </c>
      <c r="C8" s="76">
        <v>4</v>
      </c>
      <c r="D8" s="77">
        <f t="shared" si="0"/>
        <v>0</v>
      </c>
      <c r="E8" s="78">
        <f t="shared" si="1"/>
        <v>10.764262648008613</v>
      </c>
    </row>
    <row r="9" spans="1:11" x14ac:dyDescent="0.35">
      <c r="A9" s="103" t="s">
        <v>32</v>
      </c>
      <c r="B9" s="82">
        <v>76</v>
      </c>
      <c r="C9" s="76">
        <v>118</v>
      </c>
      <c r="D9" s="77">
        <f t="shared" si="0"/>
        <v>204.52099031216363</v>
      </c>
      <c r="E9" s="78">
        <f t="shared" si="1"/>
        <v>317.54574811625406</v>
      </c>
    </row>
    <row r="10" spans="1:11" x14ac:dyDescent="0.35">
      <c r="A10" s="103" t="s">
        <v>34</v>
      </c>
      <c r="B10" s="82">
        <v>0</v>
      </c>
      <c r="C10" s="76">
        <v>4</v>
      </c>
      <c r="D10" s="77">
        <f t="shared" si="0"/>
        <v>0</v>
      </c>
      <c r="E10" s="78">
        <f t="shared" si="1"/>
        <v>10.764262648008613</v>
      </c>
    </row>
    <row r="11" spans="1:11" x14ac:dyDescent="0.35">
      <c r="A11" s="103" t="s">
        <v>33</v>
      </c>
      <c r="B11" s="82">
        <v>1</v>
      </c>
      <c r="C11" s="76">
        <v>2</v>
      </c>
      <c r="D11" s="77">
        <f t="shared" si="0"/>
        <v>2.6910656620021531</v>
      </c>
      <c r="E11" s="78">
        <f t="shared" si="1"/>
        <v>5.3821313240043063</v>
      </c>
    </row>
    <row r="12" spans="1:11" x14ac:dyDescent="0.35">
      <c r="A12" s="103" t="s">
        <v>29</v>
      </c>
      <c r="B12" s="82">
        <v>0</v>
      </c>
      <c r="C12" s="76">
        <v>1</v>
      </c>
      <c r="D12" s="77">
        <f t="shared" si="0"/>
        <v>0</v>
      </c>
      <c r="E12" s="78">
        <f t="shared" si="1"/>
        <v>2.6910656620021531</v>
      </c>
    </row>
    <row r="13" spans="1:11" x14ac:dyDescent="0.35">
      <c r="A13" s="103" t="s">
        <v>28</v>
      </c>
      <c r="B13" s="82">
        <v>0</v>
      </c>
      <c r="C13" s="76">
        <v>2</v>
      </c>
      <c r="D13" s="77">
        <f>B13/(4*0.0929)</f>
        <v>0</v>
      </c>
      <c r="E13" s="78">
        <f t="shared" si="1"/>
        <v>5.3821313240043063</v>
      </c>
    </row>
    <row r="14" spans="1:11" ht="15" thickBot="1" x14ac:dyDescent="0.4">
      <c r="A14" s="104" t="s">
        <v>70</v>
      </c>
      <c r="B14" s="105">
        <f>SUM(B5:B13)</f>
        <v>400</v>
      </c>
      <c r="C14" s="81">
        <f>SUM(C5:C13)</f>
        <v>388</v>
      </c>
      <c r="D14" s="79">
        <f>B14/(4*0.0929)</f>
        <v>1076.4262648008612</v>
      </c>
      <c r="E14" s="80">
        <f>C14/(4*0.0929)</f>
        <v>1044.1334768568354</v>
      </c>
    </row>
    <row r="15" spans="1:11" ht="15" thickBot="1" x14ac:dyDescent="0.4">
      <c r="E15" s="5"/>
      <c r="F15" s="5"/>
    </row>
    <row r="16" spans="1:11" x14ac:dyDescent="0.35">
      <c r="A16" s="162" t="s">
        <v>66</v>
      </c>
      <c r="B16" s="160"/>
      <c r="C16" s="160"/>
      <c r="D16" s="160"/>
      <c r="E16" s="160"/>
      <c r="F16" s="161"/>
    </row>
    <row r="17" spans="1:6" ht="16.5" x14ac:dyDescent="0.45">
      <c r="A17" s="109" t="s">
        <v>61</v>
      </c>
      <c r="B17" s="58" t="s">
        <v>79</v>
      </c>
      <c r="C17" s="58" t="s">
        <v>78</v>
      </c>
      <c r="D17" s="58" t="s">
        <v>71</v>
      </c>
      <c r="E17" s="58" t="s">
        <v>72</v>
      </c>
      <c r="F17" s="59" t="s">
        <v>73</v>
      </c>
    </row>
    <row r="18" spans="1:6" x14ac:dyDescent="0.35">
      <c r="A18" s="103" t="s">
        <v>30</v>
      </c>
      <c r="B18" s="82">
        <v>1</v>
      </c>
      <c r="C18" s="82">
        <v>210</v>
      </c>
      <c r="D18" s="83">
        <f>C18/C$22</f>
        <v>0.52500000000000002</v>
      </c>
      <c r="E18" s="83">
        <f>LN(D18)</f>
        <v>-0.64435701639051324</v>
      </c>
      <c r="F18" s="84">
        <f>D18*E18</f>
        <v>-0.33828743360501945</v>
      </c>
    </row>
    <row r="19" spans="1:6" x14ac:dyDescent="0.35">
      <c r="A19" s="103" t="s">
        <v>31</v>
      </c>
      <c r="B19" s="82">
        <v>2</v>
      </c>
      <c r="C19" s="82">
        <v>113</v>
      </c>
      <c r="D19" s="83">
        <f>C19/C$22</f>
        <v>0.28249999999999997</v>
      </c>
      <c r="E19" s="83">
        <f>LN(D19)</f>
        <v>-1.2640767283956416</v>
      </c>
      <c r="F19" s="84">
        <f>D19*E19</f>
        <v>-0.35710167577176871</v>
      </c>
    </row>
    <row r="20" spans="1:6" x14ac:dyDescent="0.35">
      <c r="A20" s="103" t="s">
        <v>68</v>
      </c>
      <c r="B20" s="82">
        <v>3</v>
      </c>
      <c r="C20" s="82">
        <v>76</v>
      </c>
      <c r="D20" s="83">
        <f>C20/C$22</f>
        <v>0.19</v>
      </c>
      <c r="E20" s="83">
        <f>LN(D20)</f>
        <v>-1.6607312068216509</v>
      </c>
      <c r="F20" s="84">
        <f>D20*E20</f>
        <v>-0.31553892929611366</v>
      </c>
    </row>
    <row r="21" spans="1:6" x14ac:dyDescent="0.35">
      <c r="A21" s="103" t="s">
        <v>33</v>
      </c>
      <c r="B21" s="106">
        <v>4</v>
      </c>
      <c r="C21" s="82">
        <v>1</v>
      </c>
      <c r="D21" s="83">
        <f>C21/C$22</f>
        <v>2.5000000000000001E-3</v>
      </c>
      <c r="E21" s="83">
        <f>LN(D21)</f>
        <v>-5.9914645471079817</v>
      </c>
      <c r="F21" s="84">
        <f>D21*E21</f>
        <v>-1.4978661367769954E-2</v>
      </c>
    </row>
    <row r="22" spans="1:6" x14ac:dyDescent="0.35">
      <c r="A22" s="88" t="s">
        <v>81</v>
      </c>
      <c r="B22" s="92"/>
      <c r="C22" s="110">
        <f>SUM(C18:C21)</f>
        <v>400</v>
      </c>
      <c r="D22" s="111">
        <f>SUM(D18:D21)</f>
        <v>1</v>
      </c>
      <c r="E22" s="111"/>
      <c r="F22" s="112">
        <f>SUM(F18:F21)</f>
        <v>-1.0259067000406719</v>
      </c>
    </row>
    <row r="23" spans="1:6" x14ac:dyDescent="0.35">
      <c r="A23" s="18"/>
      <c r="B23" s="58"/>
      <c r="C23" s="118"/>
      <c r="D23" s="83"/>
      <c r="E23" s="123" t="s">
        <v>84</v>
      </c>
      <c r="F23" s="121">
        <f>-1*F22</f>
        <v>1.0259067000406719</v>
      </c>
    </row>
    <row r="24" spans="1:6" x14ac:dyDescent="0.35">
      <c r="A24" s="18"/>
      <c r="B24" s="82"/>
      <c r="C24" s="10"/>
      <c r="D24" s="10"/>
      <c r="E24" s="117" t="s">
        <v>82</v>
      </c>
      <c r="F24" s="122">
        <f>B21</f>
        <v>4</v>
      </c>
    </row>
    <row r="25" spans="1:6" ht="15" thickBot="1" x14ac:dyDescent="0.4">
      <c r="A25" s="119"/>
      <c r="B25" s="107"/>
      <c r="C25" s="23"/>
      <c r="D25" s="23"/>
      <c r="E25" s="116" t="s">
        <v>83</v>
      </c>
      <c r="F25" s="120">
        <f>F23/LN(F24)</f>
        <v>0.74003525428171935</v>
      </c>
    </row>
    <row r="26" spans="1:6" ht="15" thickBot="1" x14ac:dyDescent="0.4">
      <c r="B26" s="108"/>
      <c r="E26" s="6"/>
      <c r="F26" s="6"/>
    </row>
    <row r="27" spans="1:6" x14ac:dyDescent="0.35">
      <c r="A27" s="162" t="s">
        <v>67</v>
      </c>
      <c r="B27" s="160"/>
      <c r="C27" s="160"/>
      <c r="D27" s="160"/>
      <c r="E27" s="160"/>
      <c r="F27" s="161"/>
    </row>
    <row r="28" spans="1:6" ht="16.5" x14ac:dyDescent="0.45">
      <c r="A28" s="109" t="s">
        <v>61</v>
      </c>
      <c r="B28" s="58" t="s">
        <v>79</v>
      </c>
      <c r="C28" s="58" t="s">
        <v>78</v>
      </c>
      <c r="D28" s="58" t="s">
        <v>71</v>
      </c>
      <c r="E28" s="58" t="s">
        <v>72</v>
      </c>
      <c r="F28" s="59" t="s">
        <v>73</v>
      </c>
    </row>
    <row r="29" spans="1:6" x14ac:dyDescent="0.35">
      <c r="A29" s="103" t="s">
        <v>30</v>
      </c>
      <c r="B29" s="82">
        <v>1</v>
      </c>
      <c r="C29" s="82">
        <v>214</v>
      </c>
      <c r="D29" s="83">
        <f t="shared" ref="D29:D37" si="2">C29/C$38</f>
        <v>0.55154639175257736</v>
      </c>
      <c r="E29" s="83">
        <f>LN(D29)</f>
        <v>-0.59502932460142188</v>
      </c>
      <c r="F29" s="84">
        <f>D29*E29</f>
        <v>-0.32818627697088737</v>
      </c>
    </row>
    <row r="30" spans="1:6" x14ac:dyDescent="0.35">
      <c r="A30" s="103" t="s">
        <v>68</v>
      </c>
      <c r="B30" s="82">
        <v>2</v>
      </c>
      <c r="C30" s="82">
        <v>118</v>
      </c>
      <c r="D30" s="83">
        <f t="shared" si="2"/>
        <v>0.30412371134020616</v>
      </c>
      <c r="E30" s="83">
        <f>LN(D30)</f>
        <v>-1.1903207151576087</v>
      </c>
      <c r="F30" s="84">
        <f>D30*E30</f>
        <v>-0.36200475357886036</v>
      </c>
    </row>
    <row r="31" spans="1:6" x14ac:dyDescent="0.35">
      <c r="A31" s="103" t="s">
        <v>31</v>
      </c>
      <c r="B31" s="82">
        <v>3</v>
      </c>
      <c r="C31" s="82">
        <v>31</v>
      </c>
      <c r="D31" s="83">
        <f t="shared" si="2"/>
        <v>7.9896907216494839E-2</v>
      </c>
      <c r="E31" s="83">
        <f t="shared" ref="E31:E37" si="3">LN(D31)</f>
        <v>-2.5270181351381273</v>
      </c>
      <c r="F31" s="84">
        <f t="shared" ref="F31:F37" si="4">D31*E31</f>
        <v>-0.20190093347753077</v>
      </c>
    </row>
    <row r="32" spans="1:6" x14ac:dyDescent="0.35">
      <c r="A32" s="103" t="s">
        <v>36</v>
      </c>
      <c r="B32" s="106">
        <v>4</v>
      </c>
      <c r="C32" s="82">
        <v>12</v>
      </c>
      <c r="D32" s="83">
        <f t="shared" si="2"/>
        <v>3.0927835051546393E-2</v>
      </c>
      <c r="E32" s="83">
        <f t="shared" si="3"/>
        <v>-3.4760986898352733</v>
      </c>
      <c r="F32" s="84">
        <f t="shared" si="4"/>
        <v>-0.10750820690212186</v>
      </c>
    </row>
    <row r="33" spans="1:6" x14ac:dyDescent="0.35">
      <c r="A33" s="103" t="s">
        <v>35</v>
      </c>
      <c r="B33" s="106">
        <v>5</v>
      </c>
      <c r="C33" s="82">
        <v>4</v>
      </c>
      <c r="D33" s="83">
        <f t="shared" si="2"/>
        <v>1.0309278350515464E-2</v>
      </c>
      <c r="E33" s="83">
        <f t="shared" si="3"/>
        <v>-4.5747109785033828</v>
      </c>
      <c r="F33" s="84">
        <f t="shared" si="4"/>
        <v>-4.7161968850550337E-2</v>
      </c>
    </row>
    <row r="34" spans="1:6" x14ac:dyDescent="0.35">
      <c r="A34" s="103" t="s">
        <v>34</v>
      </c>
      <c r="B34" s="106">
        <v>6</v>
      </c>
      <c r="C34" s="82">
        <v>4</v>
      </c>
      <c r="D34" s="83">
        <f t="shared" si="2"/>
        <v>1.0309278350515464E-2</v>
      </c>
      <c r="E34" s="83">
        <f>LN(D34)</f>
        <v>-4.5747109785033828</v>
      </c>
      <c r="F34" s="84">
        <f>D34*E34</f>
        <v>-4.7161968850550337E-2</v>
      </c>
    </row>
    <row r="35" spans="1:6" x14ac:dyDescent="0.35">
      <c r="A35" s="103" t="s">
        <v>33</v>
      </c>
      <c r="B35" s="106">
        <v>7</v>
      </c>
      <c r="C35" s="82">
        <v>2</v>
      </c>
      <c r="D35" s="83">
        <f t="shared" si="2"/>
        <v>5.1546391752577319E-3</v>
      </c>
      <c r="E35" s="83">
        <f>LN(D35)</f>
        <v>-5.2678581590633282</v>
      </c>
      <c r="F35" s="84">
        <f>D35*E35</f>
        <v>-2.7153908036408908E-2</v>
      </c>
    </row>
    <row r="36" spans="1:6" x14ac:dyDescent="0.35">
      <c r="A36" s="103" t="s">
        <v>28</v>
      </c>
      <c r="B36" s="106">
        <v>8</v>
      </c>
      <c r="C36" s="82">
        <v>2</v>
      </c>
      <c r="D36" s="83">
        <f t="shared" si="2"/>
        <v>5.1546391752577319E-3</v>
      </c>
      <c r="E36" s="83">
        <f>LN(D36)</f>
        <v>-5.2678581590633282</v>
      </c>
      <c r="F36" s="84">
        <f>D36*E36</f>
        <v>-2.7153908036408908E-2</v>
      </c>
    </row>
    <row r="37" spans="1:6" x14ac:dyDescent="0.35">
      <c r="A37" s="103" t="s">
        <v>29</v>
      </c>
      <c r="B37" s="106">
        <v>9</v>
      </c>
      <c r="C37" s="82">
        <v>1</v>
      </c>
      <c r="D37" s="83">
        <f t="shared" si="2"/>
        <v>2.5773195876288659E-3</v>
      </c>
      <c r="E37" s="83">
        <f t="shared" si="3"/>
        <v>-5.9610053396232736</v>
      </c>
      <c r="F37" s="84">
        <f t="shared" si="4"/>
        <v>-1.5363415823771324E-2</v>
      </c>
    </row>
    <row r="38" spans="1:6" x14ac:dyDescent="0.35">
      <c r="A38" s="88" t="s">
        <v>81</v>
      </c>
      <c r="B38" s="113"/>
      <c r="C38" s="110">
        <f>SUM(C29:C37)</f>
        <v>388</v>
      </c>
      <c r="D38" s="111">
        <f>SUM(D29:D37)</f>
        <v>0.99999999999999989</v>
      </c>
      <c r="E38" s="111"/>
      <c r="F38" s="112">
        <f>SUM(F29:F37)</f>
        <v>-1.1635953405270902</v>
      </c>
    </row>
    <row r="39" spans="1:6" x14ac:dyDescent="0.35">
      <c r="A39" s="19"/>
      <c r="B39" s="10"/>
      <c r="C39" s="16"/>
      <c r="D39" s="15"/>
      <c r="E39" s="123" t="s">
        <v>84</v>
      </c>
      <c r="F39" s="121">
        <f>-1*F38</f>
        <v>1.1635953405270902</v>
      </c>
    </row>
    <row r="40" spans="1:6" x14ac:dyDescent="0.35">
      <c r="A40" s="19"/>
      <c r="B40" s="10"/>
      <c r="C40" s="16"/>
      <c r="D40" s="15"/>
      <c r="E40" s="117" t="s">
        <v>82</v>
      </c>
      <c r="F40" s="122">
        <f>B37</f>
        <v>9</v>
      </c>
    </row>
    <row r="41" spans="1:6" ht="15" thickBot="1" x14ac:dyDescent="0.4">
      <c r="A41" s="20"/>
      <c r="B41" s="23"/>
      <c r="C41" s="23"/>
      <c r="D41" s="23"/>
      <c r="E41" s="116" t="s">
        <v>83</v>
      </c>
      <c r="F41" s="120">
        <f>F39/LN(F40)</f>
        <v>0.52957506143398503</v>
      </c>
    </row>
    <row r="42" spans="1:6" x14ac:dyDescent="0.35">
      <c r="E42" s="158"/>
      <c r="F42" s="158"/>
    </row>
    <row r="43" spans="1:6" x14ac:dyDescent="0.35">
      <c r="F43" s="3"/>
    </row>
  </sheetData>
  <mergeCells count="6">
    <mergeCell ref="E42:F42"/>
    <mergeCell ref="A1:K1"/>
    <mergeCell ref="B3:C3"/>
    <mergeCell ref="D3:E3"/>
    <mergeCell ref="A16:F16"/>
    <mergeCell ref="A27:F27"/>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5E169-42FB-4E64-ABEC-358949BA776B}">
  <dimension ref="A1:N42"/>
  <sheetViews>
    <sheetView zoomScale="75" zoomScaleNormal="75" workbookViewId="0">
      <selection activeCell="P22" sqref="P22"/>
    </sheetView>
  </sheetViews>
  <sheetFormatPr defaultRowHeight="14.5" x14ac:dyDescent="0.35"/>
  <cols>
    <col min="1" max="1" width="25" customWidth="1"/>
    <col min="2" max="2" width="14.36328125" customWidth="1"/>
    <col min="3" max="4" width="14.1796875" customWidth="1"/>
    <col min="5" max="5" width="12.453125" customWidth="1"/>
    <col min="6" max="6" width="12.26953125" customWidth="1"/>
  </cols>
  <sheetData>
    <row r="1" spans="1:14" ht="33.5" customHeight="1" x14ac:dyDescent="0.35">
      <c r="A1" s="155" t="s">
        <v>133</v>
      </c>
      <c r="B1" s="155"/>
      <c r="C1" s="155"/>
      <c r="D1" s="155"/>
      <c r="E1" s="155"/>
      <c r="F1" s="155"/>
      <c r="G1" s="155"/>
      <c r="H1" s="155"/>
      <c r="I1" s="155"/>
      <c r="J1" s="155"/>
      <c r="K1" s="155"/>
      <c r="L1" s="155"/>
      <c r="M1" s="155"/>
      <c r="N1" s="155"/>
    </row>
    <row r="2" spans="1:14" ht="15" thickBot="1" x14ac:dyDescent="0.4"/>
    <row r="3" spans="1:14" x14ac:dyDescent="0.35">
      <c r="A3" s="24"/>
      <c r="B3" s="159" t="s">
        <v>80</v>
      </c>
      <c r="C3" s="161"/>
    </row>
    <row r="4" spans="1:14" x14ac:dyDescent="0.35">
      <c r="A4" s="18" t="s">
        <v>51</v>
      </c>
      <c r="B4" s="75" t="s">
        <v>38</v>
      </c>
      <c r="C4" s="59" t="s">
        <v>39</v>
      </c>
    </row>
    <row r="5" spans="1:14" x14ac:dyDescent="0.35">
      <c r="A5" s="19" t="s">
        <v>53</v>
      </c>
      <c r="B5" s="69">
        <v>5</v>
      </c>
      <c r="C5" s="85">
        <v>14</v>
      </c>
      <c r="E5" s="5"/>
      <c r="F5" s="2"/>
      <c r="G5" s="2"/>
    </row>
    <row r="6" spans="1:14" x14ac:dyDescent="0.35">
      <c r="A6" s="19" t="s">
        <v>52</v>
      </c>
      <c r="B6" s="69">
        <v>1</v>
      </c>
      <c r="C6" s="85">
        <v>1</v>
      </c>
      <c r="E6" s="5"/>
      <c r="F6" s="2"/>
      <c r="G6" s="2"/>
    </row>
    <row r="7" spans="1:14" x14ac:dyDescent="0.35">
      <c r="A7" s="19" t="s">
        <v>54</v>
      </c>
      <c r="B7" s="69">
        <v>0</v>
      </c>
      <c r="C7" s="85">
        <v>16</v>
      </c>
      <c r="E7" s="5"/>
      <c r="F7" s="2"/>
      <c r="G7" s="2"/>
    </row>
    <row r="8" spans="1:14" x14ac:dyDescent="0.35">
      <c r="A8" s="19" t="s">
        <v>59</v>
      </c>
      <c r="B8" s="69">
        <v>8</v>
      </c>
      <c r="C8" s="85">
        <v>11</v>
      </c>
      <c r="E8" s="5"/>
      <c r="F8" s="2"/>
      <c r="G8" s="2"/>
    </row>
    <row r="9" spans="1:14" x14ac:dyDescent="0.35">
      <c r="A9" s="19" t="s">
        <v>55</v>
      </c>
      <c r="B9" s="69">
        <v>3</v>
      </c>
      <c r="C9" s="85">
        <v>1</v>
      </c>
      <c r="E9" s="5"/>
      <c r="F9" s="2"/>
      <c r="G9" s="2"/>
    </row>
    <row r="10" spans="1:14" x14ac:dyDescent="0.35">
      <c r="A10" s="19" t="s">
        <v>56</v>
      </c>
      <c r="B10" s="69">
        <v>0</v>
      </c>
      <c r="C10" s="85">
        <v>3</v>
      </c>
      <c r="E10" s="5"/>
      <c r="F10" s="2"/>
      <c r="G10" s="2"/>
    </row>
    <row r="11" spans="1:14" x14ac:dyDescent="0.35">
      <c r="A11" s="19" t="s">
        <v>60</v>
      </c>
      <c r="B11" s="69">
        <v>7</v>
      </c>
      <c r="C11" s="85">
        <v>10</v>
      </c>
      <c r="E11" s="5"/>
      <c r="F11" s="2"/>
      <c r="G11" s="2"/>
    </row>
    <row r="12" spans="1:14" x14ac:dyDescent="0.35">
      <c r="A12" s="19" t="s">
        <v>58</v>
      </c>
      <c r="B12" s="69">
        <v>2</v>
      </c>
      <c r="C12" s="85">
        <v>15</v>
      </c>
      <c r="E12" s="5"/>
      <c r="F12" s="2"/>
      <c r="G12" s="2"/>
    </row>
    <row r="13" spans="1:14" ht="15" thickBot="1" x14ac:dyDescent="0.4">
      <c r="A13" s="20" t="s">
        <v>57</v>
      </c>
      <c r="B13" s="86">
        <v>0</v>
      </c>
      <c r="C13" s="87">
        <v>3</v>
      </c>
      <c r="F13" s="2"/>
      <c r="G13" s="2"/>
    </row>
    <row r="14" spans="1:14" ht="15" thickBot="1" x14ac:dyDescent="0.4">
      <c r="F14" s="2"/>
      <c r="G14" s="2"/>
    </row>
    <row r="15" spans="1:14" x14ac:dyDescent="0.35">
      <c r="A15" s="162" t="s">
        <v>66</v>
      </c>
      <c r="B15" s="160"/>
      <c r="C15" s="160"/>
      <c r="D15" s="160"/>
      <c r="E15" s="160"/>
      <c r="F15" s="161"/>
    </row>
    <row r="16" spans="1:14" ht="16.5" x14ac:dyDescent="0.45">
      <c r="A16" s="109" t="s">
        <v>51</v>
      </c>
      <c r="B16" s="58" t="s">
        <v>79</v>
      </c>
      <c r="C16" s="58" t="s">
        <v>80</v>
      </c>
      <c r="D16" s="58" t="s">
        <v>71</v>
      </c>
      <c r="E16" s="58" t="s">
        <v>72</v>
      </c>
      <c r="F16" s="59" t="s">
        <v>73</v>
      </c>
    </row>
    <row r="17" spans="1:7" x14ac:dyDescent="0.35">
      <c r="A17" s="103" t="s">
        <v>59</v>
      </c>
      <c r="B17" s="82">
        <v>1</v>
      </c>
      <c r="C17" s="82">
        <v>8</v>
      </c>
      <c r="D17" s="83">
        <f>C17/C$23</f>
        <v>0.30769230769230771</v>
      </c>
      <c r="E17" s="83">
        <f>LN(D17)</f>
        <v>-1.1786549963416462</v>
      </c>
      <c r="F17" s="84">
        <f>D17*E17</f>
        <v>-0.36266307579742962</v>
      </c>
    </row>
    <row r="18" spans="1:7" x14ac:dyDescent="0.35">
      <c r="A18" s="103" t="s">
        <v>60</v>
      </c>
      <c r="B18" s="82">
        <v>2</v>
      </c>
      <c r="C18" s="82">
        <v>7</v>
      </c>
      <c r="D18" s="83">
        <f t="shared" ref="D18:D22" si="0">C18/C$23</f>
        <v>0.26923076923076922</v>
      </c>
      <c r="E18" s="83">
        <f>LN(D18)</f>
        <v>-1.3121863889661687</v>
      </c>
      <c r="F18" s="84">
        <f>D18*E18</f>
        <v>-0.35328095087550693</v>
      </c>
    </row>
    <row r="19" spans="1:7" x14ac:dyDescent="0.35">
      <c r="A19" s="103" t="s">
        <v>53</v>
      </c>
      <c r="B19" s="82">
        <v>3</v>
      </c>
      <c r="C19" s="82">
        <v>5</v>
      </c>
      <c r="D19" s="83">
        <f t="shared" si="0"/>
        <v>0.19230769230769232</v>
      </c>
      <c r="E19" s="83">
        <f>LN(D19)</f>
        <v>-1.6486586255873816</v>
      </c>
      <c r="F19" s="84">
        <f>D19*E19</f>
        <v>-0.3170497356898811</v>
      </c>
    </row>
    <row r="20" spans="1:7" x14ac:dyDescent="0.35">
      <c r="A20" s="103" t="s">
        <v>55</v>
      </c>
      <c r="B20" s="106">
        <v>4</v>
      </c>
      <c r="C20" s="82">
        <v>3</v>
      </c>
      <c r="D20" s="83">
        <f t="shared" si="0"/>
        <v>0.11538461538461539</v>
      </c>
      <c r="E20" s="83">
        <f>LN(D20)</f>
        <v>-2.1594842493533721</v>
      </c>
      <c r="F20" s="84">
        <f>D20*E20</f>
        <v>-0.24917125954077371</v>
      </c>
    </row>
    <row r="21" spans="1:7" x14ac:dyDescent="0.35">
      <c r="A21" s="103" t="s">
        <v>58</v>
      </c>
      <c r="B21" s="106">
        <v>5</v>
      </c>
      <c r="C21" s="82">
        <v>2</v>
      </c>
      <c r="D21" s="83">
        <f t="shared" si="0"/>
        <v>7.6923076923076927E-2</v>
      </c>
      <c r="E21" s="83">
        <f t="shared" ref="E21" si="1">LN(D21)</f>
        <v>-2.5649493574615367</v>
      </c>
      <c r="F21" s="84">
        <f t="shared" ref="F21" si="2">D21*E21</f>
        <v>-0.19730379672781054</v>
      </c>
    </row>
    <row r="22" spans="1:7" x14ac:dyDescent="0.35">
      <c r="A22" s="103" t="s">
        <v>52</v>
      </c>
      <c r="B22" s="106">
        <v>6</v>
      </c>
      <c r="C22" s="82">
        <v>1</v>
      </c>
      <c r="D22" s="83">
        <f t="shared" si="0"/>
        <v>3.8461538461538464E-2</v>
      </c>
      <c r="E22" s="83">
        <f>LN(D22)</f>
        <v>-3.2580965380214821</v>
      </c>
      <c r="F22" s="84">
        <f>D22*E22</f>
        <v>-0.12531140530851856</v>
      </c>
    </row>
    <row r="23" spans="1:7" x14ac:dyDescent="0.35">
      <c r="A23" s="88" t="s">
        <v>81</v>
      </c>
      <c r="B23" s="113"/>
      <c r="C23" s="110">
        <f>SUM(C17:C22)</f>
        <v>26</v>
      </c>
      <c r="D23" s="73">
        <f>SUM(D17:D22)</f>
        <v>0.99999999999999989</v>
      </c>
      <c r="E23" s="111"/>
      <c r="F23" s="112">
        <f>SUM(F17:F22)</f>
        <v>-1.6047802239399205</v>
      </c>
      <c r="G23" s="114"/>
    </row>
    <row r="24" spans="1:7" x14ac:dyDescent="0.35">
      <c r="A24" s="19"/>
      <c r="B24" s="10"/>
      <c r="C24" s="10"/>
      <c r="D24" s="10"/>
      <c r="E24" s="123" t="s">
        <v>84</v>
      </c>
      <c r="F24" s="121">
        <f>-1*F23</f>
        <v>1.6047802239399205</v>
      </c>
    </row>
    <row r="25" spans="1:7" x14ac:dyDescent="0.35">
      <c r="A25" s="19"/>
      <c r="B25" s="10"/>
      <c r="C25" s="10"/>
      <c r="D25" s="10"/>
      <c r="E25" s="117" t="s">
        <v>82</v>
      </c>
      <c r="F25" s="122">
        <f>B22</f>
        <v>6</v>
      </c>
    </row>
    <row r="26" spans="1:7" ht="15" thickBot="1" x14ac:dyDescent="0.4">
      <c r="A26" s="20"/>
      <c r="B26" s="23"/>
      <c r="C26" s="23"/>
      <c r="D26" s="23"/>
      <c r="E26" s="116" t="s">
        <v>83</v>
      </c>
      <c r="F26" s="120">
        <f>F24/LN(F25)</f>
        <v>0.89564489626015997</v>
      </c>
    </row>
    <row r="27" spans="1:7" ht="15" thickBot="1" x14ac:dyDescent="0.4"/>
    <row r="28" spans="1:7" x14ac:dyDescent="0.35">
      <c r="A28" s="162" t="s">
        <v>67</v>
      </c>
      <c r="B28" s="160"/>
      <c r="C28" s="160"/>
      <c r="D28" s="160"/>
      <c r="E28" s="160"/>
      <c r="F28" s="161"/>
    </row>
    <row r="29" spans="1:7" ht="16.5" x14ac:dyDescent="0.45">
      <c r="A29" s="109" t="s">
        <v>51</v>
      </c>
      <c r="B29" s="58" t="s">
        <v>79</v>
      </c>
      <c r="C29" s="58" t="s">
        <v>62</v>
      </c>
      <c r="D29" s="58" t="s">
        <v>71</v>
      </c>
      <c r="E29" s="58" t="s">
        <v>72</v>
      </c>
      <c r="F29" s="59" t="s">
        <v>73</v>
      </c>
    </row>
    <row r="30" spans="1:7" x14ac:dyDescent="0.35">
      <c r="A30" s="103" t="s">
        <v>54</v>
      </c>
      <c r="B30" s="10">
        <v>1</v>
      </c>
      <c r="C30" s="82">
        <v>16</v>
      </c>
      <c r="D30" s="83">
        <f t="shared" ref="D30:D38" si="3">C30/C$39</f>
        <v>0.21621621621621623</v>
      </c>
      <c r="E30" s="83">
        <f>LN(D30)</f>
        <v>-1.5314763709643884</v>
      </c>
      <c r="F30" s="84">
        <f>D30*E30</f>
        <v>-0.33113002615446235</v>
      </c>
    </row>
    <row r="31" spans="1:7" x14ac:dyDescent="0.35">
      <c r="A31" s="103" t="s">
        <v>58</v>
      </c>
      <c r="B31" s="10">
        <v>2</v>
      </c>
      <c r="C31" s="82">
        <v>15</v>
      </c>
      <c r="D31" s="83">
        <f t="shared" si="3"/>
        <v>0.20270270270270271</v>
      </c>
      <c r="E31" s="83">
        <f>LN(D31)</f>
        <v>-1.5960148921019597</v>
      </c>
      <c r="F31" s="84">
        <f>D31*E31</f>
        <v>-0.32351653218282966</v>
      </c>
    </row>
    <row r="32" spans="1:7" x14ac:dyDescent="0.35">
      <c r="A32" s="103" t="s">
        <v>53</v>
      </c>
      <c r="B32" s="10">
        <v>3</v>
      </c>
      <c r="C32" s="82">
        <v>14</v>
      </c>
      <c r="D32" s="83">
        <f t="shared" si="3"/>
        <v>0.1891891891891892</v>
      </c>
      <c r="E32" s="83">
        <f>LN(D32)</f>
        <v>-1.6650077635889111</v>
      </c>
      <c r="F32" s="84">
        <f>D32*E32</f>
        <v>-0.31500146878709129</v>
      </c>
    </row>
    <row r="33" spans="1:6" x14ac:dyDescent="0.35">
      <c r="A33" s="103" t="s">
        <v>60</v>
      </c>
      <c r="B33" s="115">
        <v>4</v>
      </c>
      <c r="C33" s="82">
        <v>10</v>
      </c>
      <c r="D33" s="83">
        <f t="shared" si="3"/>
        <v>0.13513513513513514</v>
      </c>
      <c r="E33" s="83">
        <f>LN(D33)</f>
        <v>-2.0014800002101238</v>
      </c>
      <c r="F33" s="84">
        <f>D33*E33</f>
        <v>-0.27047027029866538</v>
      </c>
    </row>
    <row r="34" spans="1:6" x14ac:dyDescent="0.35">
      <c r="A34" s="103" t="s">
        <v>59</v>
      </c>
      <c r="B34" s="115">
        <v>5</v>
      </c>
      <c r="C34" s="82">
        <v>11</v>
      </c>
      <c r="D34" s="83">
        <f t="shared" si="3"/>
        <v>0.14864864864864866</v>
      </c>
      <c r="E34" s="83">
        <f t="shared" ref="E34:E35" si="4">LN(D34)</f>
        <v>-1.9061698204057991</v>
      </c>
      <c r="F34" s="84">
        <f t="shared" ref="F34:F35" si="5">D34*E34</f>
        <v>-0.28334956789815935</v>
      </c>
    </row>
    <row r="35" spans="1:6" x14ac:dyDescent="0.35">
      <c r="A35" s="103" t="s">
        <v>56</v>
      </c>
      <c r="B35" s="115">
        <v>6</v>
      </c>
      <c r="C35" s="82">
        <v>3</v>
      </c>
      <c r="D35" s="83">
        <f t="shared" si="3"/>
        <v>4.0540540540540543E-2</v>
      </c>
      <c r="E35" s="83">
        <f t="shared" si="4"/>
        <v>-3.2054528045360602</v>
      </c>
      <c r="F35" s="84">
        <f t="shared" si="5"/>
        <v>-0.12995078937308352</v>
      </c>
    </row>
    <row r="36" spans="1:6" x14ac:dyDescent="0.35">
      <c r="A36" s="103" t="s">
        <v>57</v>
      </c>
      <c r="B36" s="115">
        <v>7</v>
      </c>
      <c r="C36" s="82">
        <v>3</v>
      </c>
      <c r="D36" s="83">
        <f t="shared" si="3"/>
        <v>4.0540540540540543E-2</v>
      </c>
      <c r="E36" s="83">
        <f>LN(D36)</f>
        <v>-3.2054528045360602</v>
      </c>
      <c r="F36" s="84">
        <f>D36*E36</f>
        <v>-0.12995078937308352</v>
      </c>
    </row>
    <row r="37" spans="1:6" x14ac:dyDescent="0.35">
      <c r="A37" s="103" t="s">
        <v>52</v>
      </c>
      <c r="B37" s="115">
        <v>8</v>
      </c>
      <c r="C37" s="82">
        <v>1</v>
      </c>
      <c r="D37" s="83">
        <f t="shared" si="3"/>
        <v>1.3513513513513514E-2</v>
      </c>
      <c r="E37" s="83">
        <f>LN(D37)</f>
        <v>-4.3040650932041693</v>
      </c>
      <c r="F37" s="84">
        <f>D37*E37</f>
        <v>-5.8163041800056346E-2</v>
      </c>
    </row>
    <row r="38" spans="1:6" x14ac:dyDescent="0.35">
      <c r="A38" s="103" t="s">
        <v>55</v>
      </c>
      <c r="B38" s="115">
        <v>9</v>
      </c>
      <c r="C38" s="82">
        <v>1</v>
      </c>
      <c r="D38" s="83">
        <f t="shared" si="3"/>
        <v>1.3513513513513514E-2</v>
      </c>
      <c r="E38" s="83">
        <f>LN(D38)</f>
        <v>-4.3040650932041693</v>
      </c>
      <c r="F38" s="84">
        <f>D38*E38</f>
        <v>-5.8163041800056346E-2</v>
      </c>
    </row>
    <row r="39" spans="1:6" x14ac:dyDescent="0.35">
      <c r="A39" s="88" t="s">
        <v>81</v>
      </c>
      <c r="B39" s="113"/>
      <c r="C39" s="110">
        <f>SUM(C30:C38)</f>
        <v>74</v>
      </c>
      <c r="D39" s="73">
        <f>SUM(D30:D38)</f>
        <v>1</v>
      </c>
      <c r="E39" s="73"/>
      <c r="F39" s="112">
        <f>SUM(F30:F38)</f>
        <v>-1.8996955276674878</v>
      </c>
    </row>
    <row r="40" spans="1:6" x14ac:dyDescent="0.35">
      <c r="A40" s="19"/>
      <c r="B40" s="10"/>
      <c r="C40" s="10"/>
      <c r="D40" s="10"/>
      <c r="E40" s="123" t="s">
        <v>84</v>
      </c>
      <c r="F40" s="121">
        <f>-1*F39</f>
        <v>1.8996955276674878</v>
      </c>
    </row>
    <row r="41" spans="1:6" x14ac:dyDescent="0.35">
      <c r="A41" s="19"/>
      <c r="B41" s="10"/>
      <c r="C41" s="10"/>
      <c r="D41" s="10"/>
      <c r="E41" s="117" t="s">
        <v>82</v>
      </c>
      <c r="F41" s="122">
        <f>B38</f>
        <v>9</v>
      </c>
    </row>
    <row r="42" spans="1:6" ht="15" thickBot="1" x14ac:dyDescent="0.4">
      <c r="A42" s="20"/>
      <c r="B42" s="23"/>
      <c r="C42" s="23"/>
      <c r="D42" s="23"/>
      <c r="E42" s="116" t="s">
        <v>83</v>
      </c>
      <c r="F42" s="120">
        <f>F40/LN(F41)</f>
        <v>0.86458869396525784</v>
      </c>
    </row>
  </sheetData>
  <sortState ref="A18:F26">
    <sortCondition ref="A5"/>
  </sortState>
  <mergeCells count="4">
    <mergeCell ref="B3:C3"/>
    <mergeCell ref="A15:F15"/>
    <mergeCell ref="A28:F28"/>
    <mergeCell ref="A1:N1"/>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C3175-D912-45BB-96B8-2A544412947E}">
  <dimension ref="A1:P46"/>
  <sheetViews>
    <sheetView topLeftCell="A25" zoomScale="70" zoomScaleNormal="70" workbookViewId="0">
      <selection activeCell="Q33" sqref="Q33"/>
    </sheetView>
  </sheetViews>
  <sheetFormatPr defaultRowHeight="14.5" x14ac:dyDescent="0.35"/>
  <cols>
    <col min="1" max="1" width="31.26953125" customWidth="1"/>
    <col min="2" max="2" width="9.7265625" customWidth="1"/>
    <col min="3" max="3" width="10.81640625" customWidth="1"/>
    <col min="4" max="4" width="11" customWidth="1"/>
    <col min="5" max="5" width="10.54296875" customWidth="1"/>
    <col min="6" max="6" width="12.6328125" customWidth="1"/>
    <col min="7" max="7" width="10.81640625" customWidth="1"/>
    <col min="8" max="8" width="10.453125" customWidth="1"/>
    <col min="9" max="9" width="10.26953125" customWidth="1"/>
    <col min="10" max="10" width="11.90625" customWidth="1"/>
    <col min="11" max="11" width="11.453125" customWidth="1"/>
    <col min="12" max="12" width="10.81640625" customWidth="1"/>
    <col min="13" max="13" width="10.7265625" customWidth="1"/>
    <col min="14" max="14" width="10.81640625" customWidth="1"/>
  </cols>
  <sheetData>
    <row r="1" spans="1:14" ht="30" customHeight="1" x14ac:dyDescent="0.35">
      <c r="A1" s="175" t="s">
        <v>134</v>
      </c>
      <c r="B1" s="175"/>
      <c r="C1" s="175"/>
      <c r="D1" s="175"/>
      <c r="E1" s="175"/>
      <c r="F1" s="175"/>
      <c r="G1" s="175"/>
      <c r="H1" s="175"/>
      <c r="I1" s="175"/>
      <c r="J1" s="175"/>
      <c r="K1" s="175"/>
      <c r="L1" s="175"/>
      <c r="M1" s="175"/>
      <c r="N1" s="175"/>
    </row>
    <row r="2" spans="1:14" ht="15" thickBot="1" x14ac:dyDescent="0.4">
      <c r="A2" s="19"/>
      <c r="B2" s="10"/>
      <c r="C2" s="10"/>
      <c r="D2" s="10"/>
      <c r="E2" s="10"/>
      <c r="F2" s="10"/>
      <c r="G2" s="10"/>
      <c r="H2" s="10"/>
      <c r="I2" s="10"/>
      <c r="J2" s="10"/>
      <c r="K2" s="10"/>
      <c r="L2" s="10"/>
      <c r="M2" s="10"/>
    </row>
    <row r="3" spans="1:14" x14ac:dyDescent="0.35">
      <c r="A3" s="24"/>
      <c r="B3" s="21"/>
      <c r="C3" s="163" t="s">
        <v>131</v>
      </c>
      <c r="D3" s="153"/>
      <c r="E3" s="153"/>
      <c r="F3" s="164"/>
      <c r="G3" s="163" t="s">
        <v>132</v>
      </c>
      <c r="H3" s="153"/>
      <c r="I3" s="153"/>
      <c r="J3" s="164"/>
      <c r="K3" s="159" t="s">
        <v>50</v>
      </c>
      <c r="L3" s="160"/>
      <c r="M3" s="160"/>
      <c r="N3" s="161"/>
    </row>
    <row r="4" spans="1:14" ht="36.5" customHeight="1" x14ac:dyDescent="0.35">
      <c r="A4" s="19"/>
      <c r="B4" s="10"/>
      <c r="C4" s="167" t="s">
        <v>127</v>
      </c>
      <c r="D4" s="168"/>
      <c r="E4" s="168"/>
      <c r="F4" s="169"/>
      <c r="G4" s="167" t="s">
        <v>127</v>
      </c>
      <c r="H4" s="168"/>
      <c r="I4" s="168"/>
      <c r="J4" s="169"/>
      <c r="K4" s="170" t="s">
        <v>121</v>
      </c>
      <c r="L4" s="171"/>
      <c r="M4" s="171"/>
      <c r="N4" s="172"/>
    </row>
    <row r="5" spans="1:14" x14ac:dyDescent="0.35">
      <c r="A5" s="137" t="s">
        <v>40</v>
      </c>
      <c r="B5" s="133" t="s">
        <v>85</v>
      </c>
      <c r="C5" s="134" t="s">
        <v>118</v>
      </c>
      <c r="D5" s="135" t="s">
        <v>119</v>
      </c>
      <c r="E5" s="135" t="s">
        <v>120</v>
      </c>
      <c r="F5" s="136" t="s">
        <v>125</v>
      </c>
      <c r="G5" s="134" t="s">
        <v>118</v>
      </c>
      <c r="H5" s="135" t="s">
        <v>119</v>
      </c>
      <c r="I5" s="135" t="s">
        <v>120</v>
      </c>
      <c r="J5" s="136" t="s">
        <v>125</v>
      </c>
      <c r="K5" s="134" t="s">
        <v>46</v>
      </c>
      <c r="L5" s="135" t="s">
        <v>48</v>
      </c>
      <c r="M5" s="135" t="s">
        <v>49</v>
      </c>
      <c r="N5" s="138" t="s">
        <v>47</v>
      </c>
    </row>
    <row r="6" spans="1:14" x14ac:dyDescent="0.35">
      <c r="A6" s="19" t="s">
        <v>126</v>
      </c>
      <c r="B6" s="131">
        <v>1</v>
      </c>
      <c r="C6" s="90" t="s">
        <v>45</v>
      </c>
      <c r="D6" s="90" t="s">
        <v>45</v>
      </c>
      <c r="E6" s="90" t="s">
        <v>45</v>
      </c>
      <c r="F6" s="60" t="s">
        <v>43</v>
      </c>
      <c r="G6" s="90" t="s">
        <v>45</v>
      </c>
      <c r="H6" s="90" t="s">
        <v>45</v>
      </c>
      <c r="I6" s="90" t="s">
        <v>45</v>
      </c>
      <c r="J6" s="60" t="s">
        <v>43</v>
      </c>
      <c r="K6" s="69" t="s">
        <v>43</v>
      </c>
      <c r="L6" s="82" t="s">
        <v>43</v>
      </c>
      <c r="M6" s="82" t="s">
        <v>43</v>
      </c>
      <c r="N6" s="85" t="s">
        <v>43</v>
      </c>
    </row>
    <row r="7" spans="1:14" x14ac:dyDescent="0.35">
      <c r="A7" s="28" t="s">
        <v>86</v>
      </c>
      <c r="B7" s="131">
        <v>2</v>
      </c>
      <c r="C7" s="90" t="s">
        <v>44</v>
      </c>
      <c r="D7" s="90" t="s">
        <v>44</v>
      </c>
      <c r="E7" s="90" t="s">
        <v>44</v>
      </c>
      <c r="F7" s="60" t="s">
        <v>122</v>
      </c>
      <c r="G7" s="89" t="s">
        <v>44</v>
      </c>
      <c r="H7" s="90" t="s">
        <v>45</v>
      </c>
      <c r="I7" s="90" t="s">
        <v>44</v>
      </c>
      <c r="J7" s="60" t="s">
        <v>123</v>
      </c>
      <c r="K7" s="89">
        <v>1</v>
      </c>
      <c r="L7" s="90"/>
      <c r="M7" s="90"/>
      <c r="N7" s="91"/>
    </row>
    <row r="8" spans="1:14" x14ac:dyDescent="0.35">
      <c r="A8" s="28" t="s">
        <v>87</v>
      </c>
      <c r="B8" s="131">
        <v>3</v>
      </c>
      <c r="C8" s="90" t="s">
        <v>44</v>
      </c>
      <c r="D8" s="90" t="s">
        <v>44</v>
      </c>
      <c r="E8" s="90" t="s">
        <v>44</v>
      </c>
      <c r="F8" s="60" t="s">
        <v>122</v>
      </c>
      <c r="G8" s="89" t="s">
        <v>44</v>
      </c>
      <c r="H8" s="90" t="s">
        <v>44</v>
      </c>
      <c r="I8" s="90" t="s">
        <v>44</v>
      </c>
      <c r="J8" s="60" t="s">
        <v>122</v>
      </c>
      <c r="K8" s="89">
        <v>1</v>
      </c>
      <c r="L8" s="90"/>
      <c r="M8" s="90"/>
      <c r="N8" s="91"/>
    </row>
    <row r="9" spans="1:14" x14ac:dyDescent="0.35">
      <c r="A9" s="28" t="s">
        <v>88</v>
      </c>
      <c r="B9" s="131">
        <v>4</v>
      </c>
      <c r="C9" s="90" t="s">
        <v>44</v>
      </c>
      <c r="D9" s="90" t="s">
        <v>44</v>
      </c>
      <c r="E9" s="90" t="s">
        <v>44</v>
      </c>
      <c r="F9" s="60" t="s">
        <v>122</v>
      </c>
      <c r="G9" s="89" t="s">
        <v>44</v>
      </c>
      <c r="H9" s="90" t="s">
        <v>44</v>
      </c>
      <c r="I9" s="90" t="s">
        <v>44</v>
      </c>
      <c r="J9" s="60" t="s">
        <v>122</v>
      </c>
      <c r="K9" s="89">
        <v>1</v>
      </c>
      <c r="L9" s="90"/>
      <c r="M9" s="90"/>
      <c r="N9" s="91"/>
    </row>
    <row r="10" spans="1:14" x14ac:dyDescent="0.35">
      <c r="A10" s="28" t="s">
        <v>89</v>
      </c>
      <c r="B10" s="131">
        <v>5</v>
      </c>
      <c r="C10" s="90" t="s">
        <v>44</v>
      </c>
      <c r="D10" s="90" t="s">
        <v>44</v>
      </c>
      <c r="E10" s="90" t="s">
        <v>44</v>
      </c>
      <c r="F10" s="60" t="s">
        <v>122</v>
      </c>
      <c r="G10" s="89" t="s">
        <v>44</v>
      </c>
      <c r="H10" s="90" t="s">
        <v>44</v>
      </c>
      <c r="I10" s="90" t="s">
        <v>44</v>
      </c>
      <c r="J10" s="60" t="s">
        <v>122</v>
      </c>
      <c r="K10" s="89">
        <v>1</v>
      </c>
      <c r="L10" s="90"/>
      <c r="M10" s="90"/>
      <c r="N10" s="91"/>
    </row>
    <row r="11" spans="1:14" x14ac:dyDescent="0.35">
      <c r="A11" s="28" t="s">
        <v>90</v>
      </c>
      <c r="B11" s="131">
        <v>6</v>
      </c>
      <c r="C11" s="90" t="s">
        <v>45</v>
      </c>
      <c r="D11" s="90" t="s">
        <v>45</v>
      </c>
      <c r="E11" s="90" t="s">
        <v>45</v>
      </c>
      <c r="F11" s="60" t="s">
        <v>45</v>
      </c>
      <c r="G11" s="90" t="s">
        <v>45</v>
      </c>
      <c r="H11" s="90" t="s">
        <v>44</v>
      </c>
      <c r="I11" s="90" t="s">
        <v>45</v>
      </c>
      <c r="J11" s="60" t="s">
        <v>124</v>
      </c>
      <c r="K11" s="89"/>
      <c r="L11" s="90"/>
      <c r="M11" s="90">
        <v>1</v>
      </c>
      <c r="N11" s="91"/>
    </row>
    <row r="12" spans="1:14" x14ac:dyDescent="0.35">
      <c r="A12" s="28" t="s">
        <v>91</v>
      </c>
      <c r="B12" s="131">
        <v>7</v>
      </c>
      <c r="C12" s="90" t="s">
        <v>44</v>
      </c>
      <c r="D12" s="90" t="s">
        <v>44</v>
      </c>
      <c r="E12" s="90" t="s">
        <v>44</v>
      </c>
      <c r="F12" s="60" t="s">
        <v>122</v>
      </c>
      <c r="G12" s="89" t="s">
        <v>44</v>
      </c>
      <c r="H12" s="90" t="s">
        <v>44</v>
      </c>
      <c r="I12" s="90" t="s">
        <v>44</v>
      </c>
      <c r="J12" s="60" t="s">
        <v>122</v>
      </c>
      <c r="K12" s="89">
        <v>1</v>
      </c>
      <c r="L12" s="90"/>
      <c r="M12" s="90"/>
      <c r="N12" s="91"/>
    </row>
    <row r="13" spans="1:14" x14ac:dyDescent="0.35">
      <c r="A13" s="28" t="s">
        <v>92</v>
      </c>
      <c r="B13" s="131">
        <v>8</v>
      </c>
      <c r="C13" s="90" t="s">
        <v>44</v>
      </c>
      <c r="D13" s="90" t="s">
        <v>44</v>
      </c>
      <c r="E13" s="90" t="s">
        <v>44</v>
      </c>
      <c r="F13" s="60" t="s">
        <v>122</v>
      </c>
      <c r="G13" s="89" t="s">
        <v>44</v>
      </c>
      <c r="H13" s="90" t="s">
        <v>44</v>
      </c>
      <c r="I13" s="90" t="s">
        <v>44</v>
      </c>
      <c r="J13" s="60" t="s">
        <v>122</v>
      </c>
      <c r="K13" s="89">
        <v>1</v>
      </c>
      <c r="L13" s="90"/>
      <c r="M13" s="90"/>
      <c r="N13" s="91"/>
    </row>
    <row r="14" spans="1:14" x14ac:dyDescent="0.35">
      <c r="A14" s="28" t="s">
        <v>93</v>
      </c>
      <c r="B14" s="131">
        <v>9</v>
      </c>
      <c r="C14" s="90" t="s">
        <v>44</v>
      </c>
      <c r="D14" s="90" t="s">
        <v>44</v>
      </c>
      <c r="E14" s="90" t="s">
        <v>44</v>
      </c>
      <c r="F14" s="60" t="s">
        <v>122</v>
      </c>
      <c r="G14" s="89" t="s">
        <v>44</v>
      </c>
      <c r="H14" s="90" t="s">
        <v>44</v>
      </c>
      <c r="I14" s="90" t="s">
        <v>44</v>
      </c>
      <c r="J14" s="60" t="s">
        <v>122</v>
      </c>
      <c r="K14" s="89">
        <v>1</v>
      </c>
      <c r="L14" s="90"/>
      <c r="M14" s="90"/>
      <c r="N14" s="91"/>
    </row>
    <row r="15" spans="1:14" x14ac:dyDescent="0.35">
      <c r="A15" s="28" t="s">
        <v>94</v>
      </c>
      <c r="B15" s="131">
        <v>10</v>
      </c>
      <c r="C15" s="90" t="s">
        <v>45</v>
      </c>
      <c r="D15" s="90" t="s">
        <v>45</v>
      </c>
      <c r="E15" s="90" t="s">
        <v>45</v>
      </c>
      <c r="F15" s="60" t="s">
        <v>45</v>
      </c>
      <c r="G15" s="89" t="s">
        <v>45</v>
      </c>
      <c r="H15" s="90" t="s">
        <v>45</v>
      </c>
      <c r="I15" s="90" t="s">
        <v>45</v>
      </c>
      <c r="J15" s="60" t="s">
        <v>45</v>
      </c>
      <c r="K15" s="89"/>
      <c r="L15" s="90"/>
      <c r="M15" s="90"/>
      <c r="N15" s="91">
        <v>1</v>
      </c>
    </row>
    <row r="16" spans="1:14" x14ac:dyDescent="0.35">
      <c r="A16" s="28" t="s">
        <v>95</v>
      </c>
      <c r="B16" s="131">
        <v>11</v>
      </c>
      <c r="C16" s="90" t="s">
        <v>45</v>
      </c>
      <c r="D16" s="90" t="s">
        <v>45</v>
      </c>
      <c r="E16" s="90" t="s">
        <v>44</v>
      </c>
      <c r="F16" s="60" t="s">
        <v>124</v>
      </c>
      <c r="G16" s="89" t="s">
        <v>45</v>
      </c>
      <c r="H16" s="90" t="s">
        <v>45</v>
      </c>
      <c r="I16" s="90" t="s">
        <v>45</v>
      </c>
      <c r="J16" s="60" t="s">
        <v>45</v>
      </c>
      <c r="K16" s="89"/>
      <c r="L16" s="90">
        <v>1</v>
      </c>
      <c r="M16" s="90"/>
      <c r="N16" s="91"/>
    </row>
    <row r="17" spans="1:14" x14ac:dyDescent="0.35">
      <c r="A17" s="28" t="s">
        <v>96</v>
      </c>
      <c r="B17" s="131">
        <v>12</v>
      </c>
      <c r="C17" s="90" t="s">
        <v>45</v>
      </c>
      <c r="D17" s="90" t="s">
        <v>45</v>
      </c>
      <c r="E17" s="90" t="s">
        <v>45</v>
      </c>
      <c r="F17" s="60" t="s">
        <v>45</v>
      </c>
      <c r="G17" s="89" t="s">
        <v>45</v>
      </c>
      <c r="H17" s="90" t="s">
        <v>45</v>
      </c>
      <c r="I17" s="90" t="s">
        <v>45</v>
      </c>
      <c r="J17" s="60" t="s">
        <v>45</v>
      </c>
      <c r="K17" s="89"/>
      <c r="L17" s="90"/>
      <c r="M17" s="90"/>
      <c r="N17" s="91">
        <v>1</v>
      </c>
    </row>
    <row r="18" spans="1:14" x14ac:dyDescent="0.35">
      <c r="A18" s="28" t="s">
        <v>97</v>
      </c>
      <c r="B18" s="131">
        <v>13</v>
      </c>
      <c r="C18" s="90" t="s">
        <v>44</v>
      </c>
      <c r="D18" s="90" t="s">
        <v>44</v>
      </c>
      <c r="E18" s="90" t="s">
        <v>44</v>
      </c>
      <c r="F18" s="60" t="s">
        <v>122</v>
      </c>
      <c r="G18" s="89" t="s">
        <v>44</v>
      </c>
      <c r="H18" s="90" t="s">
        <v>44</v>
      </c>
      <c r="I18" s="90" t="s">
        <v>44</v>
      </c>
      <c r="J18" s="60" t="s">
        <v>122</v>
      </c>
      <c r="K18" s="89">
        <v>1</v>
      </c>
      <c r="L18" s="90"/>
      <c r="M18" s="90"/>
      <c r="N18" s="91"/>
    </row>
    <row r="19" spans="1:14" x14ac:dyDescent="0.35">
      <c r="A19" s="28" t="s">
        <v>98</v>
      </c>
      <c r="B19" s="131">
        <v>14</v>
      </c>
      <c r="C19" s="90" t="s">
        <v>44</v>
      </c>
      <c r="D19" s="90" t="s">
        <v>44</v>
      </c>
      <c r="E19" s="90" t="s">
        <v>44</v>
      </c>
      <c r="F19" s="60" t="s">
        <v>122</v>
      </c>
      <c r="G19" s="89" t="s">
        <v>44</v>
      </c>
      <c r="H19" s="90" t="s">
        <v>44</v>
      </c>
      <c r="I19" s="90" t="s">
        <v>44</v>
      </c>
      <c r="J19" s="60" t="s">
        <v>122</v>
      </c>
      <c r="K19" s="89">
        <v>1</v>
      </c>
      <c r="L19" s="90"/>
      <c r="M19" s="90"/>
      <c r="N19" s="91"/>
    </row>
    <row r="20" spans="1:14" x14ac:dyDescent="0.35">
      <c r="A20" s="28" t="s">
        <v>99</v>
      </c>
      <c r="B20" s="131">
        <v>15</v>
      </c>
      <c r="C20" s="90" t="s">
        <v>44</v>
      </c>
      <c r="D20" s="90" t="s">
        <v>44</v>
      </c>
      <c r="E20" s="90" t="s">
        <v>44</v>
      </c>
      <c r="F20" s="60" t="s">
        <v>122</v>
      </c>
      <c r="G20" s="89" t="s">
        <v>44</v>
      </c>
      <c r="H20" s="90" t="s">
        <v>44</v>
      </c>
      <c r="I20" s="90" t="s">
        <v>44</v>
      </c>
      <c r="J20" s="60" t="s">
        <v>122</v>
      </c>
      <c r="K20" s="89">
        <v>1</v>
      </c>
      <c r="L20" s="90"/>
      <c r="M20" s="90"/>
      <c r="N20" s="91"/>
    </row>
    <row r="21" spans="1:14" x14ac:dyDescent="0.35">
      <c r="A21" s="28" t="s">
        <v>100</v>
      </c>
      <c r="B21" s="131">
        <v>16</v>
      </c>
      <c r="C21" s="90" t="s">
        <v>44</v>
      </c>
      <c r="D21" s="90" t="s">
        <v>44</v>
      </c>
      <c r="E21" s="90" t="s">
        <v>44</v>
      </c>
      <c r="F21" s="60" t="s">
        <v>122</v>
      </c>
      <c r="G21" s="89" t="s">
        <v>44</v>
      </c>
      <c r="H21" s="90" t="s">
        <v>44</v>
      </c>
      <c r="I21" s="90" t="s">
        <v>44</v>
      </c>
      <c r="J21" s="60" t="s">
        <v>122</v>
      </c>
      <c r="K21" s="89">
        <v>1</v>
      </c>
      <c r="L21" s="90"/>
      <c r="M21" s="90"/>
      <c r="N21" s="91"/>
    </row>
    <row r="22" spans="1:14" x14ac:dyDescent="0.35">
      <c r="A22" s="28" t="s">
        <v>101</v>
      </c>
      <c r="B22" s="131">
        <v>17</v>
      </c>
      <c r="C22" s="90" t="s">
        <v>44</v>
      </c>
      <c r="D22" s="90" t="s">
        <v>44</v>
      </c>
      <c r="E22" s="90" t="s">
        <v>44</v>
      </c>
      <c r="F22" s="60" t="s">
        <v>122</v>
      </c>
      <c r="G22" s="89" t="s">
        <v>44</v>
      </c>
      <c r="H22" s="90" t="s">
        <v>44</v>
      </c>
      <c r="I22" s="90" t="s">
        <v>44</v>
      </c>
      <c r="J22" s="60" t="s">
        <v>122</v>
      </c>
      <c r="K22" s="89">
        <v>1</v>
      </c>
      <c r="L22" s="90"/>
      <c r="M22" s="90"/>
      <c r="N22" s="91"/>
    </row>
    <row r="23" spans="1:14" x14ac:dyDescent="0.35">
      <c r="A23" s="28" t="s">
        <v>102</v>
      </c>
      <c r="B23" s="131">
        <v>18</v>
      </c>
      <c r="C23" s="90" t="s">
        <v>44</v>
      </c>
      <c r="D23" s="90" t="s">
        <v>44</v>
      </c>
      <c r="E23" s="90" t="s">
        <v>44</v>
      </c>
      <c r="F23" s="60" t="s">
        <v>122</v>
      </c>
      <c r="G23" s="89" t="s">
        <v>44</v>
      </c>
      <c r="H23" s="90" t="s">
        <v>44</v>
      </c>
      <c r="I23" s="90" t="s">
        <v>44</v>
      </c>
      <c r="J23" s="60" t="s">
        <v>122</v>
      </c>
      <c r="K23" s="89">
        <v>1</v>
      </c>
      <c r="L23" s="90"/>
      <c r="M23" s="90"/>
      <c r="N23" s="91"/>
    </row>
    <row r="24" spans="1:14" x14ac:dyDescent="0.35">
      <c r="A24" s="28" t="s">
        <v>103</v>
      </c>
      <c r="B24" s="131">
        <v>19</v>
      </c>
      <c r="C24" s="90" t="s">
        <v>44</v>
      </c>
      <c r="D24" s="90" t="s">
        <v>44</v>
      </c>
      <c r="E24" s="90" t="s">
        <v>44</v>
      </c>
      <c r="F24" s="60" t="s">
        <v>122</v>
      </c>
      <c r="G24" s="89" t="s">
        <v>44</v>
      </c>
      <c r="H24" s="90" t="s">
        <v>44</v>
      </c>
      <c r="I24" s="90" t="s">
        <v>44</v>
      </c>
      <c r="J24" s="60" t="s">
        <v>122</v>
      </c>
      <c r="K24" s="89">
        <v>1</v>
      </c>
      <c r="L24" s="90"/>
      <c r="M24" s="90"/>
      <c r="N24" s="91"/>
    </row>
    <row r="25" spans="1:14" x14ac:dyDescent="0.35">
      <c r="A25" s="28" t="s">
        <v>104</v>
      </c>
      <c r="B25" s="131">
        <v>20</v>
      </c>
      <c r="C25" s="90" t="s">
        <v>45</v>
      </c>
      <c r="D25" s="90" t="s">
        <v>45</v>
      </c>
      <c r="E25" s="90" t="s">
        <v>45</v>
      </c>
      <c r="F25" s="60" t="s">
        <v>45</v>
      </c>
      <c r="G25" s="89" t="s">
        <v>45</v>
      </c>
      <c r="H25" s="90" t="s">
        <v>45</v>
      </c>
      <c r="I25" s="90" t="s">
        <v>45</v>
      </c>
      <c r="J25" s="60" t="s">
        <v>45</v>
      </c>
      <c r="K25" s="89"/>
      <c r="L25" s="90"/>
      <c r="M25" s="90"/>
      <c r="N25" s="91">
        <v>1</v>
      </c>
    </row>
    <row r="26" spans="1:14" x14ac:dyDescent="0.35">
      <c r="A26" s="28" t="s">
        <v>105</v>
      </c>
      <c r="B26" s="131">
        <v>21</v>
      </c>
      <c r="C26" s="90" t="s">
        <v>44</v>
      </c>
      <c r="D26" s="90" t="s">
        <v>44</v>
      </c>
      <c r="E26" s="90" t="s">
        <v>44</v>
      </c>
      <c r="F26" s="60" t="s">
        <v>122</v>
      </c>
      <c r="G26" s="89" t="s">
        <v>44</v>
      </c>
      <c r="H26" s="90" t="s">
        <v>44</v>
      </c>
      <c r="I26" s="90" t="s">
        <v>44</v>
      </c>
      <c r="J26" s="60" t="s">
        <v>122</v>
      </c>
      <c r="K26" s="89">
        <v>1</v>
      </c>
      <c r="L26" s="90"/>
      <c r="M26" s="90"/>
      <c r="N26" s="91"/>
    </row>
    <row r="27" spans="1:14" x14ac:dyDescent="0.35">
      <c r="A27" s="28" t="s">
        <v>106</v>
      </c>
      <c r="B27" s="131">
        <v>22</v>
      </c>
      <c r="C27" s="90" t="s">
        <v>45</v>
      </c>
      <c r="D27" s="90" t="s">
        <v>45</v>
      </c>
      <c r="E27" s="90" t="s">
        <v>45</v>
      </c>
      <c r="F27" s="60" t="s">
        <v>45</v>
      </c>
      <c r="G27" s="89" t="s">
        <v>44</v>
      </c>
      <c r="H27" s="90" t="s">
        <v>44</v>
      </c>
      <c r="I27" s="90" t="s">
        <v>45</v>
      </c>
      <c r="J27" s="60" t="s">
        <v>123</v>
      </c>
      <c r="K27" s="89"/>
      <c r="L27" s="90"/>
      <c r="M27" s="90">
        <v>1</v>
      </c>
      <c r="N27" s="91"/>
    </row>
    <row r="28" spans="1:14" x14ac:dyDescent="0.35">
      <c r="A28" s="28" t="s">
        <v>107</v>
      </c>
      <c r="B28" s="131">
        <v>23</v>
      </c>
      <c r="C28" s="90" t="s">
        <v>45</v>
      </c>
      <c r="D28" s="90" t="s">
        <v>45</v>
      </c>
      <c r="E28" s="90" t="s">
        <v>44</v>
      </c>
      <c r="F28" s="60" t="s">
        <v>124</v>
      </c>
      <c r="G28" s="89" t="s">
        <v>44</v>
      </c>
      <c r="H28" s="90" t="s">
        <v>44</v>
      </c>
      <c r="I28" s="90" t="s">
        <v>44</v>
      </c>
      <c r="J28" s="60" t="s">
        <v>122</v>
      </c>
      <c r="K28" s="89">
        <v>1</v>
      </c>
      <c r="L28" s="90"/>
      <c r="M28" s="90"/>
      <c r="N28" s="91"/>
    </row>
    <row r="29" spans="1:14" x14ac:dyDescent="0.35">
      <c r="A29" s="28" t="s">
        <v>108</v>
      </c>
      <c r="B29" s="131">
        <v>24</v>
      </c>
      <c r="C29" s="90" t="s">
        <v>45</v>
      </c>
      <c r="D29" s="90" t="s">
        <v>45</v>
      </c>
      <c r="E29" s="90" t="s">
        <v>45</v>
      </c>
      <c r="F29" s="60" t="s">
        <v>45</v>
      </c>
      <c r="G29" s="90" t="s">
        <v>45</v>
      </c>
      <c r="H29" s="90" t="s">
        <v>45</v>
      </c>
      <c r="I29" s="90" t="s">
        <v>44</v>
      </c>
      <c r="J29" s="60" t="s">
        <v>124</v>
      </c>
      <c r="K29" s="89"/>
      <c r="L29" s="90"/>
      <c r="M29" s="90">
        <v>1</v>
      </c>
      <c r="N29" s="91"/>
    </row>
    <row r="30" spans="1:14" x14ac:dyDescent="0.35">
      <c r="A30" s="28" t="s">
        <v>109</v>
      </c>
      <c r="B30" s="131">
        <v>25</v>
      </c>
      <c r="C30" s="90" t="s">
        <v>44</v>
      </c>
      <c r="D30" s="90" t="s">
        <v>44</v>
      </c>
      <c r="E30" s="90" t="s">
        <v>44</v>
      </c>
      <c r="F30" s="60" t="s">
        <v>122</v>
      </c>
      <c r="G30" s="89" t="s">
        <v>44</v>
      </c>
      <c r="H30" s="90" t="s">
        <v>44</v>
      </c>
      <c r="I30" s="90" t="s">
        <v>44</v>
      </c>
      <c r="J30" s="60" t="s">
        <v>122</v>
      </c>
      <c r="K30" s="89">
        <v>1</v>
      </c>
      <c r="L30" s="90"/>
      <c r="M30" s="90"/>
      <c r="N30" s="91"/>
    </row>
    <row r="31" spans="1:14" x14ac:dyDescent="0.35">
      <c r="A31" s="28" t="s">
        <v>110</v>
      </c>
      <c r="B31" s="131">
        <v>26</v>
      </c>
      <c r="C31" s="90" t="s">
        <v>45</v>
      </c>
      <c r="D31" s="90" t="s">
        <v>44</v>
      </c>
      <c r="E31" s="90" t="s">
        <v>45</v>
      </c>
      <c r="F31" s="60" t="s">
        <v>124</v>
      </c>
      <c r="G31" s="89" t="s">
        <v>45</v>
      </c>
      <c r="H31" s="90" t="s">
        <v>45</v>
      </c>
      <c r="I31" s="90" t="s">
        <v>45</v>
      </c>
      <c r="J31" s="60" t="s">
        <v>45</v>
      </c>
      <c r="K31" s="89"/>
      <c r="L31" s="90">
        <v>1</v>
      </c>
      <c r="M31" s="90"/>
      <c r="N31" s="91"/>
    </row>
    <row r="32" spans="1:14" x14ac:dyDescent="0.35">
      <c r="A32" s="28" t="s">
        <v>111</v>
      </c>
      <c r="B32" s="131">
        <v>27</v>
      </c>
      <c r="C32" s="90" t="s">
        <v>45</v>
      </c>
      <c r="D32" s="90" t="s">
        <v>45</v>
      </c>
      <c r="E32" s="90" t="s">
        <v>45</v>
      </c>
      <c r="F32" s="60" t="s">
        <v>45</v>
      </c>
      <c r="G32" s="89" t="s">
        <v>45</v>
      </c>
      <c r="H32" s="90" t="s">
        <v>45</v>
      </c>
      <c r="I32" s="90" t="s">
        <v>45</v>
      </c>
      <c r="J32" s="60" t="s">
        <v>45</v>
      </c>
      <c r="K32" s="89"/>
      <c r="L32" s="90"/>
      <c r="M32" s="90"/>
      <c r="N32" s="91">
        <v>1</v>
      </c>
    </row>
    <row r="33" spans="1:16" x14ac:dyDescent="0.35">
      <c r="A33" s="28" t="s">
        <v>112</v>
      </c>
      <c r="B33" s="131">
        <v>28</v>
      </c>
      <c r="C33" s="90" t="s">
        <v>44</v>
      </c>
      <c r="D33" s="90" t="s">
        <v>44</v>
      </c>
      <c r="E33" s="90" t="s">
        <v>44</v>
      </c>
      <c r="F33" s="60" t="s">
        <v>122</v>
      </c>
      <c r="G33" s="89" t="s">
        <v>44</v>
      </c>
      <c r="H33" s="90" t="s">
        <v>44</v>
      </c>
      <c r="I33" s="90" t="s">
        <v>44</v>
      </c>
      <c r="J33" s="60" t="s">
        <v>122</v>
      </c>
      <c r="K33" s="89">
        <v>1</v>
      </c>
      <c r="L33" s="90"/>
      <c r="M33" s="90"/>
      <c r="N33" s="91"/>
    </row>
    <row r="34" spans="1:16" x14ac:dyDescent="0.35">
      <c r="A34" s="28" t="s">
        <v>113</v>
      </c>
      <c r="B34" s="131">
        <v>29</v>
      </c>
      <c r="C34" s="90" t="s">
        <v>44</v>
      </c>
      <c r="D34" s="90" t="s">
        <v>45</v>
      </c>
      <c r="E34" s="90" t="s">
        <v>44</v>
      </c>
      <c r="F34" s="60" t="s">
        <v>123</v>
      </c>
      <c r="G34" s="90" t="s">
        <v>45</v>
      </c>
      <c r="H34" s="90" t="s">
        <v>44</v>
      </c>
      <c r="I34" s="90" t="s">
        <v>44</v>
      </c>
      <c r="J34" s="60" t="s">
        <v>123</v>
      </c>
      <c r="K34" s="89">
        <v>1</v>
      </c>
      <c r="L34" s="90"/>
      <c r="M34" s="90"/>
      <c r="N34" s="91"/>
    </row>
    <row r="35" spans="1:16" x14ac:dyDescent="0.35">
      <c r="A35" s="28" t="s">
        <v>114</v>
      </c>
      <c r="B35" s="131">
        <v>30</v>
      </c>
      <c r="C35" s="90" t="s">
        <v>45</v>
      </c>
      <c r="D35" s="90" t="s">
        <v>44</v>
      </c>
      <c r="E35" s="90" t="s">
        <v>45</v>
      </c>
      <c r="F35" s="60" t="s">
        <v>124</v>
      </c>
      <c r="G35" s="89" t="s">
        <v>45</v>
      </c>
      <c r="H35" s="90" t="s">
        <v>45</v>
      </c>
      <c r="I35" s="90" t="s">
        <v>45</v>
      </c>
      <c r="J35" s="60" t="s">
        <v>45</v>
      </c>
      <c r="K35" s="89"/>
      <c r="L35" s="90">
        <v>1</v>
      </c>
      <c r="M35" s="90"/>
      <c r="N35" s="91"/>
    </row>
    <row r="36" spans="1:16" x14ac:dyDescent="0.35">
      <c r="A36" s="28" t="s">
        <v>115</v>
      </c>
      <c r="B36" s="131">
        <v>31</v>
      </c>
      <c r="C36" s="90" t="s">
        <v>44</v>
      </c>
      <c r="D36" s="90" t="s">
        <v>44</v>
      </c>
      <c r="E36" s="90" t="s">
        <v>44</v>
      </c>
      <c r="F36" s="60" t="s">
        <v>122</v>
      </c>
      <c r="G36" s="89" t="s">
        <v>44</v>
      </c>
      <c r="H36" s="90" t="s">
        <v>44</v>
      </c>
      <c r="I36" s="90" t="s">
        <v>44</v>
      </c>
      <c r="J36" s="60" t="s">
        <v>122</v>
      </c>
      <c r="K36" s="89">
        <v>1</v>
      </c>
      <c r="L36" s="90"/>
      <c r="M36" s="90"/>
      <c r="N36" s="91"/>
    </row>
    <row r="37" spans="1:16" x14ac:dyDescent="0.35">
      <c r="A37" s="142" t="s">
        <v>116</v>
      </c>
      <c r="B37" s="132">
        <v>32</v>
      </c>
      <c r="C37" s="90" t="s">
        <v>44</v>
      </c>
      <c r="D37" s="90" t="s">
        <v>44</v>
      </c>
      <c r="E37" s="90" t="s">
        <v>44</v>
      </c>
      <c r="F37" s="60" t="s">
        <v>122</v>
      </c>
      <c r="G37" s="89" t="s">
        <v>44</v>
      </c>
      <c r="H37" s="90" t="s">
        <v>44</v>
      </c>
      <c r="I37" s="90" t="s">
        <v>44</v>
      </c>
      <c r="J37" s="60" t="s">
        <v>122</v>
      </c>
      <c r="K37" s="94">
        <v>1</v>
      </c>
      <c r="L37" s="95"/>
      <c r="M37" s="95"/>
      <c r="N37" s="96"/>
    </row>
    <row r="38" spans="1:16" x14ac:dyDescent="0.35">
      <c r="A38" s="19" t="s">
        <v>41</v>
      </c>
      <c r="B38" s="130"/>
      <c r="C38" s="63">
        <f>COUNTIF(C6:C37,"Yes")</f>
        <v>20</v>
      </c>
      <c r="D38" s="63">
        <f>COUNTIF(D6:D37,"Yes")</f>
        <v>21</v>
      </c>
      <c r="E38" s="63">
        <f>COUNTIF(E6:E37,"Yes")</f>
        <v>22</v>
      </c>
      <c r="F38" s="64"/>
      <c r="G38" s="63">
        <f t="shared" ref="G38:I38" si="0">COUNTIF(G6:G37,"Yes")</f>
        <v>21</v>
      </c>
      <c r="H38" s="63">
        <f t="shared" si="0"/>
        <v>22</v>
      </c>
      <c r="I38" s="63">
        <f t="shared" si="0"/>
        <v>22</v>
      </c>
      <c r="J38" s="64"/>
      <c r="K38" s="126">
        <f>SUM(K7:K37)</f>
        <v>21</v>
      </c>
      <c r="L38" s="128">
        <f>SUM(L7:L37)</f>
        <v>3</v>
      </c>
      <c r="M38" s="128">
        <f>SUM(M7:M37)</f>
        <v>3</v>
      </c>
      <c r="N38" s="127">
        <f>SUM(N7:N37)</f>
        <v>4</v>
      </c>
      <c r="O38" s="124"/>
      <c r="P38" s="124"/>
    </row>
    <row r="39" spans="1:16" x14ac:dyDescent="0.35">
      <c r="A39" s="52" t="s">
        <v>42</v>
      </c>
      <c r="B39" s="25"/>
      <c r="C39" s="139">
        <f>C38/31</f>
        <v>0.64516129032258063</v>
      </c>
      <c r="D39" s="139">
        <f>D38/31</f>
        <v>0.67741935483870963</v>
      </c>
      <c r="E39" s="139">
        <f>E38/31</f>
        <v>0.70967741935483875</v>
      </c>
      <c r="F39" s="140"/>
      <c r="G39" s="139">
        <f t="shared" ref="G39:I39" si="1">G38/31</f>
        <v>0.67741935483870963</v>
      </c>
      <c r="H39" s="139">
        <f t="shared" si="1"/>
        <v>0.70967741935483875</v>
      </c>
      <c r="I39" s="139">
        <f t="shared" si="1"/>
        <v>0.70967741935483875</v>
      </c>
      <c r="J39" s="13"/>
      <c r="K39" s="165" t="s">
        <v>69</v>
      </c>
      <c r="L39" s="166"/>
      <c r="M39" s="166"/>
      <c r="N39" s="141">
        <f>(K38+N38)/(SUM(K38:N38))</f>
        <v>0.80645161290322576</v>
      </c>
    </row>
    <row r="40" spans="1:16" x14ac:dyDescent="0.35">
      <c r="A40" s="147" t="s">
        <v>117</v>
      </c>
      <c r="B40" s="9"/>
      <c r="C40" s="125"/>
      <c r="D40" s="125"/>
      <c r="E40" s="125"/>
      <c r="F40" s="145">
        <f>COUNTIF(F7:F37,"Yes- 1")+COUNTIF(F7:F37,"Yes- 2")</f>
        <v>5</v>
      </c>
      <c r="G40" s="125"/>
      <c r="H40" s="125"/>
      <c r="I40" s="125"/>
      <c r="J40" s="145">
        <f>COUNTIF(J7:J37,"Yes- 1")+COUNTIF(J7:J37,"Yes- 2")</f>
        <v>5</v>
      </c>
      <c r="K40" s="117"/>
      <c r="L40" s="117"/>
      <c r="M40" s="117"/>
      <c r="N40" s="143"/>
    </row>
    <row r="41" spans="1:16" ht="15" thickBot="1" x14ac:dyDescent="0.4">
      <c r="A41" s="104" t="s">
        <v>129</v>
      </c>
      <c r="B41" s="144"/>
      <c r="C41" s="79"/>
      <c r="D41" s="79"/>
      <c r="E41" s="79"/>
      <c r="F41" s="146">
        <f>F40/31</f>
        <v>0.16129032258064516</v>
      </c>
      <c r="G41" s="79"/>
      <c r="H41" s="79"/>
      <c r="I41" s="79"/>
      <c r="J41" s="146">
        <f>J40/31</f>
        <v>0.16129032258064516</v>
      </c>
      <c r="K41" s="129"/>
      <c r="L41" s="129"/>
      <c r="M41" s="129"/>
      <c r="N41" s="80"/>
    </row>
    <row r="43" spans="1:16" x14ac:dyDescent="0.35">
      <c r="A43" s="27"/>
      <c r="B43" s="150" t="s">
        <v>130</v>
      </c>
      <c r="C43" s="148"/>
    </row>
    <row r="44" spans="1:16" ht="15.5" customHeight="1" x14ac:dyDescent="0.35">
      <c r="A44" s="97" t="s">
        <v>128</v>
      </c>
      <c r="B44" s="75" t="s">
        <v>1</v>
      </c>
      <c r="C44" s="60" t="s">
        <v>2</v>
      </c>
    </row>
    <row r="45" spans="1:16" x14ac:dyDescent="0.35">
      <c r="A45" s="7" t="s">
        <v>10</v>
      </c>
      <c r="B45" s="151">
        <f>AVERAGE(C39:E39)*100</f>
        <v>67.741935483870961</v>
      </c>
      <c r="C45" s="149">
        <f>AVERAGE(D39:F39)*100</f>
        <v>69.354838709677423</v>
      </c>
    </row>
    <row r="46" spans="1:16" x14ac:dyDescent="0.35">
      <c r="A46" s="25" t="s">
        <v>13</v>
      </c>
      <c r="B46" s="152">
        <f>STDEV(C39:E39)/SQRT(COUNT(C39:E39))*100</f>
        <v>1.8624202231923428</v>
      </c>
      <c r="C46" s="100">
        <f>STDEV(D39:F39)/SQRT(COUNT(D39:F39))*100</f>
        <v>1.6129032258064557</v>
      </c>
    </row>
  </sheetData>
  <mergeCells count="8">
    <mergeCell ref="A1:N1"/>
    <mergeCell ref="C3:F3"/>
    <mergeCell ref="G3:J3"/>
    <mergeCell ref="K3:N3"/>
    <mergeCell ref="K39:M39"/>
    <mergeCell ref="C4:F4"/>
    <mergeCell ref="G4:J4"/>
    <mergeCell ref="K4:N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78C1D-8183-4716-9BDD-6A782474A944}">
  <dimension ref="A1:K10"/>
  <sheetViews>
    <sheetView zoomScale="75" zoomScaleNormal="75" workbookViewId="0">
      <selection activeCell="I13" sqref="I13"/>
    </sheetView>
  </sheetViews>
  <sheetFormatPr defaultRowHeight="14.5" x14ac:dyDescent="0.35"/>
  <cols>
    <col min="1" max="1" width="17.453125" customWidth="1"/>
    <col min="2" max="2" width="28.90625" customWidth="1"/>
    <col min="3" max="3" width="21.1796875" customWidth="1"/>
    <col min="5" max="5" width="21.81640625" customWidth="1"/>
  </cols>
  <sheetData>
    <row r="1" spans="1:11" ht="44.15" customHeight="1" x14ac:dyDescent="0.35">
      <c r="A1" s="155" t="s">
        <v>75</v>
      </c>
      <c r="B1" s="155"/>
      <c r="C1" s="155"/>
      <c r="D1" s="155"/>
      <c r="E1" s="155"/>
      <c r="F1" s="155"/>
      <c r="G1" s="155"/>
      <c r="H1" s="4"/>
      <c r="I1" s="4"/>
      <c r="J1" s="4"/>
      <c r="K1" s="4"/>
    </row>
    <row r="3" spans="1:11" ht="16.5" x14ac:dyDescent="0.35">
      <c r="A3" s="65" t="s">
        <v>0</v>
      </c>
      <c r="B3" s="61" t="s">
        <v>77</v>
      </c>
      <c r="C3" s="62" t="s">
        <v>27</v>
      </c>
      <c r="E3" s="27"/>
      <c r="F3" s="173" t="s">
        <v>12</v>
      </c>
      <c r="G3" s="174"/>
    </row>
    <row r="4" spans="1:11" ht="16.5" x14ac:dyDescent="0.35">
      <c r="A4" s="69" t="s">
        <v>1</v>
      </c>
      <c r="B4" s="82">
        <v>0</v>
      </c>
      <c r="C4" s="98">
        <f t="shared" ref="C4:C9" si="0">B4/0.0929</f>
        <v>0</v>
      </c>
      <c r="E4" s="8" t="s">
        <v>27</v>
      </c>
      <c r="F4" s="58" t="s">
        <v>1</v>
      </c>
      <c r="G4" s="60" t="s">
        <v>2</v>
      </c>
    </row>
    <row r="5" spans="1:11" x14ac:dyDescent="0.35">
      <c r="A5" s="69" t="s">
        <v>1</v>
      </c>
      <c r="B5" s="82">
        <v>1</v>
      </c>
      <c r="C5" s="98">
        <f t="shared" si="0"/>
        <v>10.764262648008613</v>
      </c>
      <c r="E5" s="8" t="s">
        <v>10</v>
      </c>
      <c r="F5" s="70">
        <f>AVERAGE(C4:C6)</f>
        <v>3.5880875493362043</v>
      </c>
      <c r="G5" s="71">
        <f>AVERAGE(C7:C9)</f>
        <v>470.03946896304274</v>
      </c>
    </row>
    <row r="6" spans="1:11" x14ac:dyDescent="0.35">
      <c r="A6" s="72" t="s">
        <v>1</v>
      </c>
      <c r="B6" s="99">
        <v>0</v>
      </c>
      <c r="C6" s="100">
        <f t="shared" si="0"/>
        <v>0</v>
      </c>
      <c r="E6" s="25" t="s">
        <v>13</v>
      </c>
      <c r="F6" s="73">
        <f>STDEV(C4:C6)/SQRT(COUNT(C4:C6))</f>
        <v>3.5880875493362043</v>
      </c>
      <c r="G6" s="74">
        <f>STDEV(C7:C9)/SQRT(COUNT(C7:C9))</f>
        <v>89.270579868135826</v>
      </c>
    </row>
    <row r="7" spans="1:11" x14ac:dyDescent="0.35">
      <c r="A7" s="69" t="s">
        <v>2</v>
      </c>
      <c r="B7" s="82">
        <v>33</v>
      </c>
      <c r="C7" s="98">
        <f t="shared" si="0"/>
        <v>355.22066738428418</v>
      </c>
    </row>
    <row r="8" spans="1:11" x14ac:dyDescent="0.35">
      <c r="A8" s="69" t="s">
        <v>2</v>
      </c>
      <c r="B8" s="82">
        <v>38</v>
      </c>
      <c r="C8" s="98">
        <f t="shared" si="0"/>
        <v>409.04198062432727</v>
      </c>
    </row>
    <row r="9" spans="1:11" x14ac:dyDescent="0.35">
      <c r="A9" s="72" t="s">
        <v>2</v>
      </c>
      <c r="B9" s="99">
        <v>60</v>
      </c>
      <c r="C9" s="100">
        <f t="shared" si="0"/>
        <v>645.85575888051676</v>
      </c>
    </row>
    <row r="10" spans="1:11" x14ac:dyDescent="0.35">
      <c r="F10" s="176"/>
    </row>
  </sheetData>
  <mergeCells count="2">
    <mergeCell ref="F3:G3"/>
    <mergeCell ref="A1:G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E8AE-BFA2-41AE-BDB0-9AB35FE53616}">
  <dimension ref="A1:F11"/>
  <sheetViews>
    <sheetView zoomScale="75" zoomScaleNormal="75" workbookViewId="0">
      <selection activeCell="I7" sqref="I7"/>
    </sheetView>
  </sheetViews>
  <sheetFormatPr defaultRowHeight="14.5" x14ac:dyDescent="0.35"/>
  <cols>
    <col min="1" max="1" width="17.26953125" bestFit="1" customWidth="1"/>
    <col min="2" max="2" width="27.1796875" bestFit="1" customWidth="1"/>
    <col min="4" max="4" width="27.26953125" customWidth="1"/>
    <col min="5" max="5" width="9.453125" customWidth="1"/>
  </cols>
  <sheetData>
    <row r="1" spans="1:6" ht="63.5" customHeight="1" x14ac:dyDescent="0.35">
      <c r="A1" s="155" t="s">
        <v>135</v>
      </c>
      <c r="B1" s="155"/>
      <c r="C1" s="155"/>
      <c r="D1" s="155"/>
      <c r="E1" s="155"/>
      <c r="F1" s="155"/>
    </row>
    <row r="3" spans="1:6" x14ac:dyDescent="0.35">
      <c r="A3" s="65" t="s">
        <v>0</v>
      </c>
      <c r="B3" s="62" t="s">
        <v>74</v>
      </c>
      <c r="D3" s="27"/>
      <c r="E3" s="156" t="s">
        <v>12</v>
      </c>
      <c r="F3" s="157"/>
    </row>
    <row r="4" spans="1:6" x14ac:dyDescent="0.35">
      <c r="A4" s="69" t="s">
        <v>1</v>
      </c>
      <c r="B4" s="76">
        <v>2.8</v>
      </c>
      <c r="D4" s="8" t="s">
        <v>74</v>
      </c>
      <c r="E4" s="58" t="s">
        <v>1</v>
      </c>
      <c r="F4" s="60" t="s">
        <v>2</v>
      </c>
    </row>
    <row r="5" spans="1:6" x14ac:dyDescent="0.35">
      <c r="A5" s="69" t="s">
        <v>1</v>
      </c>
      <c r="B5" s="76">
        <v>2.5</v>
      </c>
      <c r="D5" s="8" t="s">
        <v>10</v>
      </c>
      <c r="E5" s="70">
        <f>AVERAGE(B4:B7)</f>
        <v>2.5499999999999998</v>
      </c>
      <c r="F5" s="71">
        <f>AVERAGE(B8:B11)</f>
        <v>2.5750000000000002</v>
      </c>
    </row>
    <row r="6" spans="1:6" x14ac:dyDescent="0.35">
      <c r="A6" s="69" t="s">
        <v>1</v>
      </c>
      <c r="B6" s="76">
        <v>2.4</v>
      </c>
      <c r="D6" s="25" t="s">
        <v>13</v>
      </c>
      <c r="E6" s="73">
        <f>STDEV(B4:B7)/SQRT(COUNT(B4:B7))</f>
        <v>8.6602540378443837E-2</v>
      </c>
      <c r="F6" s="74">
        <f>STDEV(B8:B11)/SQRT(COUNT(B8:B11))</f>
        <v>0.22867371223353633</v>
      </c>
    </row>
    <row r="7" spans="1:6" x14ac:dyDescent="0.35">
      <c r="A7" s="72" t="s">
        <v>1</v>
      </c>
      <c r="B7" s="93">
        <v>2.5</v>
      </c>
    </row>
    <row r="8" spans="1:6" x14ac:dyDescent="0.35">
      <c r="A8" s="69" t="s">
        <v>2</v>
      </c>
      <c r="B8" s="76">
        <v>2.1</v>
      </c>
    </row>
    <row r="9" spans="1:6" x14ac:dyDescent="0.35">
      <c r="A9" s="69" t="s">
        <v>2</v>
      </c>
      <c r="B9" s="76">
        <v>3.1</v>
      </c>
    </row>
    <row r="10" spans="1:6" x14ac:dyDescent="0.35">
      <c r="A10" s="69" t="s">
        <v>2</v>
      </c>
      <c r="B10" s="76">
        <v>2.8</v>
      </c>
    </row>
    <row r="11" spans="1:6" x14ac:dyDescent="0.35">
      <c r="A11" s="72" t="s">
        <v>2</v>
      </c>
      <c r="B11" s="93">
        <v>2.2999999999999998</v>
      </c>
    </row>
  </sheetData>
  <mergeCells count="2">
    <mergeCell ref="E3:F3"/>
    <mergeCell ref="A1:F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Soil nutrients, pH, %SOM</vt:lpstr>
      <vt:lpstr>Leaf litter mass, % SOM</vt:lpstr>
      <vt:lpstr>Leaf litter diversity</vt:lpstr>
      <vt:lpstr>Invertebrate diversity</vt:lpstr>
      <vt:lpstr>Microbial diversity</vt:lpstr>
      <vt:lpstr>Herbaceous stem density</vt:lpstr>
      <vt:lpstr>Soil temperature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Slate</dc:creator>
  <cp:lastModifiedBy>Slate, Jennifer</cp:lastModifiedBy>
  <dcterms:created xsi:type="dcterms:W3CDTF">2020-03-21T00:20:22Z</dcterms:created>
  <dcterms:modified xsi:type="dcterms:W3CDTF">2025-09-21T20:53:17Z</dcterms:modified>
</cp:coreProperties>
</file>